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2" windowWidth="6912" windowHeight="3960" activeTab="0"/>
  </bookViews>
  <sheets>
    <sheet name="NOTA" sheetId="1" r:id="rId1"/>
    <sheet name="OCW-PROPIEDADES AGUA" sheetId="2" r:id="rId2"/>
    <sheet name="OCW-CÁLCULO-PÉRDIDAS DE CARGA" sheetId="3" r:id="rId3"/>
  </sheets>
  <externalReferences>
    <externalReference r:id="rId6"/>
  </externalReferences>
  <definedNames>
    <definedName name="dk">'[1]Volumetric Flow Measurement'!#REF!</definedName>
    <definedName name="Indi1">'[1]Fluid Friction'!$C$36:$K$57</definedName>
    <definedName name="Lambda">'[1]Volumetric Flow Measurement'!$D$7</definedName>
    <definedName name="Re">'[1]Volumetric Flow Measurement'!$D$8</definedName>
  </definedNames>
  <calcPr fullCalcOnLoad="1"/>
</workbook>
</file>

<file path=xl/comments3.xml><?xml version="1.0" encoding="utf-8"?>
<comments xmlns="http://schemas.openxmlformats.org/spreadsheetml/2006/main">
  <authors>
    <author>Juan Eusebio</author>
    <author>.</author>
    <author>Lusasoft</author>
  </authors>
  <commentList>
    <comment ref="B31" authorId="0">
      <text>
        <r>
          <rPr>
            <b/>
            <sz val="8"/>
            <rFont val="Tahoma"/>
            <family val="0"/>
          </rPr>
          <t xml:space="preserve">POSICIONAR EL CURSOR EN LA CELDA B32 Y SEGUIR LAS INSTRUCCIONES DE LA AYUDA.
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EL CÁLCULO DE f ES CORRECTO CUANDO ESTA FUNCIÓN OBJETIVO VALE "0".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0"/>
          </rPr>
          <t>HACER: HERRAMIENTAS/  FUNCIÓN OBJETIVO/ CON EL VALOR 0/ PARA CAMBIAR LA CELDA B14.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El punto (.) se emplea para la separación de "miles".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Se ha considerado un límite de 2, 5 m/s.
 En caso de ser superada se alerta para que se proceda a cambiar el diámetro de la tubería o el caudal.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Rugosidad "absoluta" de la tubería.</t>
        </r>
        <r>
          <rPr>
            <sz val="8"/>
            <rFont val="Tahoma"/>
            <family val="0"/>
          </rPr>
          <t xml:space="preserve">
Bronce: 0 a 0,0015 mm.
Polietileno(PE):  0 a 0,0015 mm.
PVC . 0 a 0,010 mm.
Hierro forjado y acero: 0,05 a 0,15 mm.
Acero galvanizado:  0,15 mm.
Fundición dúctil (Libro "Agua y Hierro. Canalizaciones de fundición dúctil", 2006): línea de tubería con sus uniones y piezas especiales = 0. 1 mm; grandes conducciones con un número reducido de accesorios por kilómetro = 0. 06 a 0. 08 mm; un tubo solo = 0.03 mm.
Fundición en servicio: 1,5 a 3 mm.
Hormigón 
liso: 0,3 a 3,0 mm.
rugoso: 3,0 a 20,0 mm.</t>
        </r>
      </text>
    </comment>
    <comment ref="A13" authorId="0">
      <text>
        <r>
          <rPr>
            <b/>
            <sz val="8"/>
            <rFont val="Tahoma"/>
            <family val="0"/>
          </rPr>
          <t xml:space="preserve">Viscosidad cinemática del fluido.
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K = 0,90.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K = 0,75.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K = 0,60.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Válvula completamente abierta, K = 0,19.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Válvula completamente abierta, K = 10.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Válvula de retención de columpio, completamente abierta, K = 2,5.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Para tubería entrante: K = 1 a 3.</t>
        </r>
        <r>
          <rPr>
            <sz val="8"/>
            <rFont val="Tahoma"/>
            <family val="0"/>
          </rPr>
          <t xml:space="preserve">
Bordes vivos, a ras con la pared: 0,5.
Bordes ligeramente redondeados: 0,25.
Bordes abocinados: 0,06.</t>
        </r>
      </text>
    </comment>
    <comment ref="D18" authorId="0">
      <text>
        <r>
          <rPr>
            <b/>
            <sz val="8"/>
            <rFont val="Tahoma"/>
            <family val="0"/>
          </rPr>
          <t>Se suele asumir, excepto en salidas con geometría elaborada, que  K = 1,0.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K = 2{Aab/Aarr - 1}
Aab : Área aguas abajo.
A arr: Área aguas arriba.
En tuberías circulares:
K= 2{(Dab/ Darr)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 - 1}
</t>
        </r>
        <r>
          <rPr>
            <sz val="8"/>
            <rFont val="Tahoma"/>
            <family val="0"/>
          </rPr>
          <t xml:space="preserve">
ALGUNOS VALORES:
Dab/ Darr =1,5; K = 2,5.
Dab/ Darr = 2; K = 6.</t>
        </r>
      </text>
    </comment>
    <comment ref="D20" authorId="0">
      <text>
        <r>
          <rPr>
            <b/>
            <sz val="8"/>
            <rFont val="Tahoma"/>
            <family val="0"/>
          </rPr>
          <t>K = 1,1{(Aab/Aarr)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 - 1}
Aab : Área aguas abajo.
A arr: Área aguas arriba.</t>
        </r>
        <r>
          <rPr>
            <sz val="8"/>
            <rFont val="Tahoma"/>
            <family val="0"/>
          </rPr>
          <t xml:space="preserve">
En tuberías circulares:
</t>
        </r>
        <r>
          <rPr>
            <sz val="10"/>
            <rFont val="Tahoma"/>
            <family val="2"/>
          </rPr>
          <t>K= 1,1{(Dab/ Darr)</t>
        </r>
        <r>
          <rPr>
            <vertAlign val="superscript"/>
            <sz val="10"/>
            <rFont val="Tahoma"/>
            <family val="2"/>
          </rPr>
          <t>4</t>
        </r>
        <r>
          <rPr>
            <sz val="10"/>
            <rFont val="Tahoma"/>
            <family val="2"/>
          </rPr>
          <t xml:space="preserve"> - 1}</t>
        </r>
        <r>
          <rPr>
            <sz val="8"/>
            <rFont val="Tahoma"/>
            <family val="0"/>
          </rPr>
          <t xml:space="preserve">
ALGUNOS VALORES:
Dab/ Darr =1,5; K = 4,469.
Dab/ Darr = 2; K = 16,5.</t>
        </r>
      </text>
    </comment>
    <comment ref="A9" authorId="0">
      <text>
        <r>
          <rPr>
            <b/>
            <sz val="8"/>
            <rFont val="Tahoma"/>
            <family val="0"/>
          </rPr>
          <t>Si la tubería tiene una sección diferente a la  circular, se empleará el "diámetro equivalente" ( D</t>
        </r>
        <r>
          <rPr>
            <b/>
            <vertAlign val="subscript"/>
            <sz val="8"/>
            <rFont val="Tahoma"/>
            <family val="2"/>
          </rPr>
          <t>e</t>
        </r>
        <r>
          <rPr>
            <b/>
            <sz val="8"/>
            <rFont val="Tahoma"/>
            <family val="0"/>
          </rPr>
          <t xml:space="preserve"> =4* Radio hidráulico).</t>
        </r>
        <r>
          <rPr>
            <sz val="8"/>
            <rFont val="Tahoma"/>
            <family val="0"/>
          </rPr>
          <t xml:space="preserve">
Donde: Radio hidráulico es igual al valor que resulta de dividir el área mojada entre el perímetro mojado.
</t>
        </r>
      </text>
    </comment>
    <comment ref="B28" authorId="1">
      <text>
        <r>
          <rPr>
            <sz val="8"/>
            <rFont val="Tahoma"/>
            <family val="0"/>
          </rPr>
          <t xml:space="preserve">VALOR OK!
1237,24 = (4/ 3,14159)*1000
</t>
        </r>
      </text>
    </comment>
    <comment ref="D11" authorId="2">
      <text>
        <r>
          <rPr>
            <sz val="8"/>
            <rFont val="Tahoma"/>
            <family val="0"/>
          </rPr>
          <t xml:space="preserve">Para una pieza de </t>
        </r>
        <r>
          <rPr>
            <sz val="8"/>
            <rFont val="Symbol"/>
            <family val="1"/>
          </rPr>
          <t></t>
        </r>
        <r>
          <rPr>
            <sz val="8"/>
            <rFont val="Tahoma"/>
            <family val="0"/>
          </rPr>
          <t xml:space="preserve"> = 45</t>
        </r>
        <r>
          <rPr>
            <vertAlign val="superscript"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, </t>
        </r>
        <r>
          <rPr>
            <sz val="8"/>
            <rFont val="Symbol"/>
            <family val="1"/>
          </rPr>
          <t xml:space="preserve"> </t>
        </r>
        <r>
          <rPr>
            <sz val="8"/>
            <rFont val="Tahoma"/>
            <family val="0"/>
          </rPr>
          <t xml:space="preserve">liso = 0,24 y </t>
        </r>
        <r>
          <rPr>
            <sz val="8"/>
            <rFont val="Symbol"/>
            <family val="1"/>
          </rPr>
          <t xml:space="preserve"> </t>
        </r>
        <r>
          <rPr>
            <sz val="8"/>
            <rFont val="Tahoma"/>
            <family val="0"/>
          </rPr>
          <t xml:space="preserve">rugoso = 0,36
 </t>
        </r>
      </text>
    </comment>
    <comment ref="D14" authorId="2">
      <text>
        <r>
          <rPr>
            <sz val="8"/>
            <rFont val="Tahoma"/>
            <family val="0"/>
          </rPr>
          <t xml:space="preserve">Válv. Totalmente abierta,
K = 5.
</t>
        </r>
      </text>
    </comment>
    <comment ref="D15" authorId="2">
      <text>
        <r>
          <rPr>
            <b/>
            <sz val="8"/>
            <rFont val="Tahoma"/>
            <family val="2"/>
          </rPr>
          <t xml:space="preserve">K </t>
        </r>
        <r>
          <rPr>
            <sz val="8"/>
            <rFont val="Tahoma"/>
            <family val="0"/>
          </rPr>
          <t xml:space="preserve">= 198,18(A/ A0)2 - 280,16(A/ A0) + 95,237
A0 : Área interior de la tubería.
A: Área libre dejada por la válvula.
VALORES EXTREMOS
A/ A0 = 0,91 (Válvula abierta totalmente); K = 0,24.
A/ A0 = 0,18 (Válvula bastante cerrada); K = 59.
</t>
        </r>
      </text>
    </comment>
  </commentList>
</comments>
</file>

<file path=xl/sharedStrings.xml><?xml version="1.0" encoding="utf-8"?>
<sst xmlns="http://schemas.openxmlformats.org/spreadsheetml/2006/main" count="112" uniqueCount="94">
  <si>
    <t>ENTRADA DE DATOS:</t>
  </si>
  <si>
    <t>Q =</t>
  </si>
  <si>
    <t>m</t>
  </si>
  <si>
    <t>mm</t>
  </si>
  <si>
    <t>e =</t>
  </si>
  <si>
    <t>n =</t>
  </si>
  <si>
    <t>V =</t>
  </si>
  <si>
    <t>m/ s</t>
  </si>
  <si>
    <t>l / s</t>
  </si>
  <si>
    <t>adim.</t>
  </si>
  <si>
    <t>f =</t>
  </si>
  <si>
    <t>FUNCION-OBJ.</t>
  </si>
  <si>
    <t>CÁLCULOS:</t>
  </si>
  <si>
    <t xml:space="preserve">PROGRAMA DE CÁLCULO DE PÉRDIDAS DE CARGA </t>
  </si>
  <si>
    <t>EN UNA TUBERÍA RECTA, REAL O EQUIVALENTE</t>
  </si>
  <si>
    <t xml:space="preserve">Número </t>
  </si>
  <si>
    <t>Válvulas compuerta</t>
  </si>
  <si>
    <t>Válvulas de globo</t>
  </si>
  <si>
    <t>Válvulas de mariposa</t>
  </si>
  <si>
    <t>Entrada desde depósito</t>
  </si>
  <si>
    <t>Salida de la tubería</t>
  </si>
  <si>
    <t xml:space="preserve">Otros </t>
  </si>
  <si>
    <t>L recta total =</t>
  </si>
  <si>
    <t>Codos rectos (radio largo)</t>
  </si>
  <si>
    <t>Codos rectos (radio corto)</t>
  </si>
  <si>
    <t>Codos rectos (radio medio)</t>
  </si>
  <si>
    <t xml:space="preserve">Válvulas de retención </t>
  </si>
  <si>
    <t>Ensanchamiento brusco</t>
  </si>
  <si>
    <t>Estrechamiento brusco</t>
  </si>
  <si>
    <r>
      <t xml:space="preserve">K </t>
    </r>
    <r>
      <rPr>
        <b/>
        <vertAlign val="subscript"/>
        <sz val="10"/>
        <rFont val="Arial"/>
        <family val="2"/>
      </rPr>
      <t>accesorio</t>
    </r>
  </si>
  <si>
    <r>
      <t xml:space="preserve">l </t>
    </r>
    <r>
      <rPr>
        <b/>
        <vertAlign val="subscript"/>
        <sz val="10"/>
        <rFont val="Arial"/>
        <family val="2"/>
      </rPr>
      <t>equiv. Accesorio (m)</t>
    </r>
  </si>
  <si>
    <r>
      <t>D</t>
    </r>
    <r>
      <rPr>
        <b/>
        <vertAlign val="subscript"/>
        <sz val="10"/>
        <rFont val="Arial"/>
        <family val="2"/>
      </rPr>
      <t xml:space="preserve"> interior </t>
    </r>
    <r>
      <rPr>
        <b/>
        <sz val="10"/>
        <rFont val="Arial"/>
        <family val="2"/>
      </rPr>
      <t>=</t>
    </r>
  </si>
  <si>
    <r>
      <t>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/ s</t>
    </r>
  </si>
  <si>
    <r>
      <t xml:space="preserve">l </t>
    </r>
    <r>
      <rPr>
        <b/>
        <vertAlign val="subscript"/>
        <sz val="10"/>
        <rFont val="Arial"/>
        <family val="2"/>
      </rPr>
      <t xml:space="preserve">equiv. accesorio </t>
    </r>
  </si>
  <si>
    <r>
      <t xml:space="preserve">v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/ 2g =</t>
    </r>
  </si>
  <si>
    <r>
      <t>R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=</t>
    </r>
  </si>
  <si>
    <r>
      <t xml:space="preserve">L </t>
    </r>
    <r>
      <rPr>
        <b/>
        <vertAlign val="subscript"/>
        <sz val="10"/>
        <rFont val="Arial"/>
        <family val="2"/>
      </rPr>
      <t xml:space="preserve">equiv. Total = </t>
    </r>
  </si>
  <si>
    <t>TABLA. PROPIEDADES FÍSICAS DEL AGUA</t>
  </si>
  <si>
    <t>Temperatura</t>
  </si>
  <si>
    <t xml:space="preserve">Peso </t>
  </si>
  <si>
    <t>Densidad</t>
  </si>
  <si>
    <t>Viscosidad</t>
  </si>
  <si>
    <t>Tensión</t>
  </si>
  <si>
    <t>Carga a presión</t>
  </si>
  <si>
    <t>Módulo</t>
  </si>
  <si>
    <t>específico</t>
  </si>
  <si>
    <t>dinámica</t>
  </si>
  <si>
    <t>cinemática</t>
  </si>
  <si>
    <t>superficial</t>
  </si>
  <si>
    <t>de vapor</t>
  </si>
  <si>
    <t>Elasticidad Vol.</t>
  </si>
  <si>
    <t>T</t>
  </si>
  <si>
    <t>g</t>
  </si>
  <si>
    <t>r</t>
  </si>
  <si>
    <t>n</t>
  </si>
  <si>
    <t>s</t>
  </si>
  <si>
    <r>
      <t>p</t>
    </r>
    <r>
      <rPr>
        <b/>
        <vertAlign val="subscript"/>
        <sz val="10"/>
        <rFont val="Arial"/>
        <family val="2"/>
      </rPr>
      <t xml:space="preserve">v </t>
    </r>
    <r>
      <rPr>
        <b/>
        <vertAlign val="subscript"/>
        <sz val="12"/>
        <rFont val="Arial"/>
        <family val="2"/>
      </rPr>
      <t>*</t>
    </r>
  </si>
  <si>
    <t>B</t>
  </si>
  <si>
    <t>Pa</t>
  </si>
  <si>
    <t>6.92</t>
  </si>
  <si>
    <r>
      <t xml:space="preserve">*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 9806 N/ m</t>
    </r>
    <r>
      <rPr>
        <vertAlign val="superscript"/>
        <sz val="10"/>
        <rFont val="Arial"/>
        <family val="2"/>
      </rPr>
      <t>3</t>
    </r>
  </si>
  <si>
    <t xml:space="preserve">                                      Ver tabla de viscosidades del agua</t>
  </si>
  <si>
    <r>
      <t xml:space="preserve">( 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C )</t>
    </r>
  </si>
  <si>
    <r>
      <t>N/ m</t>
    </r>
    <r>
      <rPr>
        <b/>
        <vertAlign val="superscript"/>
        <sz val="10"/>
        <rFont val="Arial"/>
        <family val="2"/>
      </rPr>
      <t>3</t>
    </r>
  </si>
  <si>
    <r>
      <t>Kg/ m</t>
    </r>
    <r>
      <rPr>
        <b/>
        <vertAlign val="superscript"/>
        <sz val="10"/>
        <rFont val="Arial"/>
        <family val="2"/>
      </rPr>
      <t>3</t>
    </r>
  </si>
  <si>
    <r>
      <t xml:space="preserve">Pa*s x 10 </t>
    </r>
    <r>
      <rPr>
        <b/>
        <vertAlign val="superscript"/>
        <sz val="10"/>
        <rFont val="Arial"/>
        <family val="2"/>
      </rPr>
      <t>-3</t>
    </r>
  </si>
  <si>
    <r>
      <t xml:space="preserve">N / m x 10 </t>
    </r>
    <r>
      <rPr>
        <b/>
        <vertAlign val="superscript"/>
        <sz val="10"/>
        <rFont val="Arial"/>
        <family val="2"/>
      </rPr>
      <t>-2</t>
    </r>
  </si>
  <si>
    <r>
      <t>Codos de 45</t>
    </r>
    <r>
      <rPr>
        <vertAlign val="superscript"/>
        <sz val="8"/>
        <rFont val="Arial"/>
        <family val="2"/>
      </rPr>
      <t>0</t>
    </r>
  </si>
  <si>
    <r>
      <t xml:space="preserve">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h 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=</t>
    </r>
  </si>
  <si>
    <t>input data</t>
  </si>
  <si>
    <t>output data</t>
  </si>
  <si>
    <t xml:space="preserve">    VERIFICACIÓN DE LA VELOCIDAD</t>
  </si>
  <si>
    <t>Accesorios de diám. Constante</t>
  </si>
  <si>
    <t>total 1 (m) :</t>
  </si>
  <si>
    <t xml:space="preserve">l equiv. acc. total = </t>
  </si>
  <si>
    <t xml:space="preserve">    LIBRO DE TUBERIAS</t>
  </si>
  <si>
    <r>
      <t xml:space="preserve">Temperatura </t>
    </r>
    <r>
      <rPr>
        <b/>
        <sz val="8"/>
        <rFont val="Arial"/>
        <family val="2"/>
      </rPr>
      <t xml:space="preserve"> =</t>
    </r>
  </si>
  <si>
    <r>
      <t>(</t>
    </r>
    <r>
      <rPr>
        <vertAlign val="superscript"/>
        <sz val="8"/>
        <rFont val="Arial"/>
        <family val="0"/>
      </rPr>
      <t>0</t>
    </r>
    <r>
      <rPr>
        <sz val="8"/>
        <rFont val="Arial"/>
        <family val="0"/>
      </rPr>
      <t xml:space="preserve"> C)</t>
    </r>
  </si>
  <si>
    <t>El Autor no se responsabiliza con los resultados obtenidos por el uso indebido de esta Libro de Cálculos</t>
  </si>
  <si>
    <t>elaborado para el desarrollo de la Docencia universitaria.</t>
  </si>
  <si>
    <t>(adim.)</t>
  </si>
  <si>
    <r>
      <t xml:space="preserve">( 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>C )</t>
    </r>
  </si>
  <si>
    <r>
      <t>g</t>
    </r>
    <r>
      <rPr>
        <b/>
        <sz val="8"/>
        <rFont val="Arial"/>
        <family val="2"/>
      </rPr>
      <t xml:space="preserve"> 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/ </t>
    </r>
    <r>
      <rPr>
        <b/>
        <sz val="8"/>
        <rFont val="Symbol"/>
        <family val="1"/>
      </rPr>
      <t>g</t>
    </r>
    <r>
      <rPr>
        <b/>
        <sz val="8"/>
        <rFont val="Arial"/>
        <family val="2"/>
      </rPr>
      <t xml:space="preserve"> 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= 20</t>
    </r>
    <r>
      <rPr>
        <b/>
        <vertAlign val="superscript"/>
        <sz val="8"/>
        <rFont val="Arial"/>
        <family val="2"/>
      </rPr>
      <t xml:space="preserve"> 0</t>
    </r>
    <r>
      <rPr>
        <b/>
        <sz val="8"/>
        <rFont val="Arial"/>
        <family val="2"/>
      </rPr>
      <t>C</t>
    </r>
  </si>
  <si>
    <r>
      <t xml:space="preserve">Visc cinem </t>
    </r>
    <r>
      <rPr>
        <b/>
        <vertAlign val="subscript"/>
        <sz val="8"/>
        <rFont val="Arial"/>
        <family val="2"/>
      </rPr>
      <t xml:space="preserve">T </t>
    </r>
    <r>
      <rPr>
        <b/>
        <sz val="8"/>
        <rFont val="Arial"/>
        <family val="2"/>
      </rPr>
      <t>/ Visc cinem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= 20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C </t>
    </r>
  </si>
  <si>
    <t>Válvulas de ángulo</t>
  </si>
  <si>
    <t>VERSIÓN CURSOS 2007- 11</t>
  </si>
  <si>
    <r>
      <t>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/ s x 10 </t>
    </r>
    <r>
      <rPr>
        <b/>
        <vertAlign val="superscript"/>
        <sz val="10"/>
        <color indexed="8"/>
        <rFont val="Arial"/>
        <family val="2"/>
      </rPr>
      <t>-2</t>
    </r>
  </si>
  <si>
    <t>Importante: Hágase una copia de seguridad</t>
  </si>
  <si>
    <t>las celdas no están protegidas y si introduce datos</t>
  </si>
  <si>
    <t>en celdas que no sean "grises" borrará lo programado</t>
  </si>
  <si>
    <t>INPUT  DATA CELL</t>
  </si>
  <si>
    <t>OUTPUT  CELL</t>
  </si>
  <si>
    <t>OBJETIVE FUNCTION</t>
  </si>
  <si>
    <t>AUTOR: Juan E. González Fariñas (jgfarina@ull.edu.es)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</si>
</sst>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0.000"/>
    <numFmt numFmtId="177" formatCode="0.0000"/>
    <numFmt numFmtId="178" formatCode="0.00000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0.00000000"/>
    <numFmt numFmtId="184" formatCode="0.00000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\ &quot;DM&quot;;\-#,##0\ &quot;DM&quot;"/>
    <numFmt numFmtId="190" formatCode="#,##0\ &quot;DM&quot;;[Red]\-#,##0\ &quot;DM&quot;"/>
    <numFmt numFmtId="191" formatCode="#,##0.00\ &quot;DM&quot;;\-#,##0.00\ &quot;DM&quot;"/>
    <numFmt numFmtId="192" formatCode="#,##0.00\ &quot;DM&quot;;[Red]\-#,##0.00\ &quot;DM&quot;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0\ &quot;rpm&quot;"/>
    <numFmt numFmtId="198" formatCode="0.000000000"/>
    <numFmt numFmtId="199" formatCode="#,##0.0\ &quot;DM&quot;"/>
    <numFmt numFmtId="200" formatCode="#,##0.0"/>
    <numFmt numFmtId="201" formatCode="#,##0.000000\ &quot;DM&quot;"/>
    <numFmt numFmtId="202" formatCode="#,##0.000000"/>
    <numFmt numFmtId="203" formatCode="0\ &quot;l/min&quot;"/>
    <numFmt numFmtId="204" formatCode="0&quot;l/min&quot;"/>
    <numFmt numFmtId="205" formatCode="0.0\ &quot;l/min&quot;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[$€-2]\ #,##0.00_);[Red]\([$€-2]\ #,##0.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_-* #,##0\ &quot;Pts&quot;_-;\-* #,##0\ &quot;Pts&quot;_-;_-* &quot;-&quot;\ &quot;Pts&quot;_-;_-@_-"/>
    <numFmt numFmtId="222" formatCode="_-* #,##0\ _P_t_s_-;\-* #,##0\ _P_t_s_-;_-* &quot;-&quot;\ _P_t_s_-;_-@_-"/>
    <numFmt numFmtId="223" formatCode="\$#,##0\ ;\(\$#,##0\)"/>
    <numFmt numFmtId="224" formatCode="\$#,##0.00\ ;\(\$#,##0.00\)"/>
    <numFmt numFmtId="225" formatCode="_-* #,##0.00\ [$€-1]_-;\-* #,##0.00\ [$€-1]_-;_-* &quot;-&quot;??\ [$€-1]_-"/>
    <numFmt numFmtId="226" formatCode="0\+000"/>
    <numFmt numFmtId="227" formatCode="0.00000000000000000"/>
  </numFmts>
  <fonts count="40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Symbol"/>
      <family val="1"/>
    </font>
    <font>
      <vertAlign val="superscript"/>
      <sz val="10"/>
      <name val="Arial"/>
      <family val="2"/>
    </font>
    <font>
      <b/>
      <i/>
      <u val="single"/>
      <sz val="10"/>
      <color indexed="10"/>
      <name val="Arial"/>
      <family val="2"/>
    </font>
    <font>
      <i/>
      <u val="single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8"/>
      <name val="Tahoma"/>
      <family val="2"/>
    </font>
    <font>
      <sz val="10"/>
      <name val="Tahoma"/>
      <family val="2"/>
    </font>
    <font>
      <b/>
      <vertAlign val="subscript"/>
      <sz val="8"/>
      <name val="Tahoma"/>
      <family val="2"/>
    </font>
    <font>
      <vertAlign val="superscript"/>
      <sz val="10"/>
      <name val="Tahoma"/>
      <family val="2"/>
    </font>
    <font>
      <sz val="8"/>
      <name val="Symbol"/>
      <family val="1"/>
    </font>
    <font>
      <vertAlign val="superscript"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vertAlign val="subscript"/>
      <sz val="12"/>
      <name val="Arial"/>
      <family val="2"/>
    </font>
    <font>
      <sz val="12"/>
      <name val="Symbol"/>
      <family val="1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0"/>
      <color indexed="24"/>
      <name val="Arial"/>
      <family val="0"/>
    </font>
    <font>
      <b/>
      <sz val="8"/>
      <name val="Symbol"/>
      <family val="1"/>
    </font>
    <font>
      <b/>
      <vertAlign val="subscript"/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i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3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1" fillId="0" borderId="1" applyNumberFormat="0" applyFon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76" fontId="0" fillId="2" borderId="2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85" fontId="0" fillId="0" borderId="2" xfId="0" applyNumberFormat="1" applyBorder="1" applyAlignment="1">
      <alignment horizontal="center"/>
    </xf>
    <xf numFmtId="0" fontId="21" fillId="0" borderId="0" xfId="19" applyAlignment="1">
      <alignment/>
    </xf>
    <xf numFmtId="0" fontId="0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1" fillId="0" borderId="0" xfId="19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2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2" borderId="2" xfId="26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4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76" fontId="11" fillId="4" borderId="2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center"/>
    </xf>
    <xf numFmtId="177" fontId="0" fillId="0" borderId="2" xfId="0" applyNumberForma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5" borderId="2" xfId="26" applyFont="1" applyFill="1" applyBorder="1" applyAlignment="1" applyProtection="1">
      <alignment horizontal="center"/>
      <protection/>
    </xf>
    <xf numFmtId="185" fontId="0" fillId="2" borderId="2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85" fontId="0" fillId="5" borderId="2" xfId="0" applyNumberFormat="1" applyFill="1" applyBorder="1" applyAlignment="1">
      <alignment horizontal="center"/>
    </xf>
    <xf numFmtId="176" fontId="0" fillId="5" borderId="4" xfId="0" applyNumberFormat="1" applyFill="1" applyBorder="1" applyAlignment="1">
      <alignment horizontal="center"/>
    </xf>
    <xf numFmtId="176" fontId="0" fillId="5" borderId="2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177" fontId="0" fillId="6" borderId="2" xfId="0" applyNumberForma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34" fillId="0" borderId="5" xfId="0" applyFont="1" applyBorder="1" applyAlignment="1">
      <alignment horizontal="center"/>
    </xf>
    <xf numFmtId="0" fontId="37" fillId="2" borderId="11" xfId="0" applyFont="1" applyFill="1" applyBorder="1" applyAlignment="1">
      <alignment horizontal="center"/>
    </xf>
    <xf numFmtId="2" fontId="38" fillId="4" borderId="11" xfId="0" applyNumberFormat="1" applyFont="1" applyFill="1" applyBorder="1" applyAlignment="1" applyProtection="1">
      <alignment horizontal="center"/>
      <protection locked="0"/>
    </xf>
    <xf numFmtId="0" fontId="36" fillId="4" borderId="10" xfId="0" applyFont="1" applyFill="1" applyBorder="1" applyAlignment="1">
      <alignment horizontal="left"/>
    </xf>
    <xf numFmtId="0" fontId="36" fillId="4" borderId="12" xfId="0" applyFont="1" applyFill="1" applyBorder="1" applyAlignment="1">
      <alignment horizontal="left"/>
    </xf>
    <xf numFmtId="0" fontId="36" fillId="4" borderId="0" xfId="0" applyFont="1" applyFill="1" applyBorder="1" applyAlignment="1">
      <alignment horizontal="left"/>
    </xf>
    <xf numFmtId="0" fontId="36" fillId="4" borderId="13" xfId="0" applyFont="1" applyFill="1" applyBorder="1" applyAlignment="1">
      <alignment horizontal="left"/>
    </xf>
    <xf numFmtId="0" fontId="36" fillId="4" borderId="6" xfId="0" applyFont="1" applyFill="1" applyBorder="1" applyAlignment="1">
      <alignment horizontal="left"/>
    </xf>
    <xf numFmtId="0" fontId="36" fillId="4" borderId="14" xfId="0" applyFont="1" applyFill="1" applyBorder="1" applyAlignment="1">
      <alignment horizontal="left"/>
    </xf>
    <xf numFmtId="0" fontId="37" fillId="5" borderId="11" xfId="0" applyFont="1" applyFill="1" applyBorder="1" applyAlignment="1">
      <alignment horizontal="center"/>
    </xf>
    <xf numFmtId="0" fontId="39" fillId="4" borderId="7" xfId="0" applyFont="1" applyFill="1" applyBorder="1" applyAlignment="1">
      <alignment horizontal="left"/>
    </xf>
    <xf numFmtId="0" fontId="39" fillId="4" borderId="15" xfId="0" applyFont="1" applyFill="1" applyBorder="1" applyAlignment="1">
      <alignment horizontal="left"/>
    </xf>
    <xf numFmtId="0" fontId="39" fillId="4" borderId="8" xfId="0" applyFont="1" applyFill="1" applyBorder="1" applyAlignment="1">
      <alignment horizontal="left"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0" xfId="25"/>
    <cellStyle name="Normal_hm15017" xfId="26"/>
    <cellStyle name="Percent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sa/3.0/deed.es" TargetMode="External" /><Relationship Id="rId3" Type="http://schemas.openxmlformats.org/officeDocument/2006/relationships/hyperlink" Target="http://creativecommons.org/licenses/by-nc-sa/3.0/deed.e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sa/3.0/deed.es" TargetMode="External" /><Relationship Id="rId3" Type="http://schemas.openxmlformats.org/officeDocument/2006/relationships/hyperlink" Target="http://creativecommons.org/licenses/by-nc-sa/3.0/deed.es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sa/3.0/deed.es" TargetMode="External" /><Relationship Id="rId3" Type="http://schemas.openxmlformats.org/officeDocument/2006/relationships/hyperlink" Target="http://creativecommons.org/licenses/by-nc-sa/3.0/deed.es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0</xdr:rowOff>
    </xdr:from>
    <xdr:to>
      <xdr:col>4</xdr:col>
      <xdr:colOff>390525</xdr:colOff>
      <xdr:row>12</xdr:row>
      <xdr:rowOff>19050</xdr:rowOff>
    </xdr:to>
    <xdr:sp>
      <xdr:nvSpPr>
        <xdr:cNvPr id="1" name="AutoShape 1"/>
        <xdr:cNvSpPr>
          <a:spLocks/>
        </xdr:cNvSpPr>
      </xdr:nvSpPr>
      <xdr:spPr>
        <a:xfrm rot="18982844">
          <a:off x="123825" y="1133475"/>
          <a:ext cx="3571875" cy="828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SOLO PARA 
USO DOCENTE</a:t>
          </a:r>
        </a:p>
      </xdr:txBody>
    </xdr:sp>
    <xdr:clientData/>
  </xdr:twoCellAnchor>
  <xdr:twoCellAnchor>
    <xdr:from>
      <xdr:col>8</xdr:col>
      <xdr:colOff>209550</xdr:colOff>
      <xdr:row>14</xdr:row>
      <xdr:rowOff>47625</xdr:rowOff>
    </xdr:from>
    <xdr:to>
      <xdr:col>9</xdr:col>
      <xdr:colOff>523875</xdr:colOff>
      <xdr:row>16</xdr:row>
      <xdr:rowOff>114300</xdr:rowOff>
    </xdr:to>
    <xdr:pic>
      <xdr:nvPicPr>
        <xdr:cNvPr id="2" name="Picture 2" descr="http://campusvirtual.ull.es/ocw/file.php/1/logo-cc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314575"/>
          <a:ext cx="1076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28</xdr:row>
      <xdr:rowOff>123825</xdr:rowOff>
    </xdr:from>
    <xdr:to>
      <xdr:col>9</xdr:col>
      <xdr:colOff>76200</xdr:colOff>
      <xdr:row>31</xdr:row>
      <xdr:rowOff>19050</xdr:rowOff>
    </xdr:to>
    <xdr:pic>
      <xdr:nvPicPr>
        <xdr:cNvPr id="1" name="Picture 3" descr="http://campusvirtual.ull.es/ocw/file.php/1/logo-cc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478155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25</xdr:row>
      <xdr:rowOff>114300</xdr:rowOff>
    </xdr:from>
    <xdr:to>
      <xdr:col>7</xdr:col>
      <xdr:colOff>800100</xdr:colOff>
      <xdr:row>37</xdr:row>
      <xdr:rowOff>0</xdr:rowOff>
    </xdr:to>
    <xdr:grpSp>
      <xdr:nvGrpSpPr>
        <xdr:cNvPr id="1" name="Group 61"/>
        <xdr:cNvGrpSpPr>
          <a:grpSpLocks/>
        </xdr:cNvGrpSpPr>
      </xdr:nvGrpSpPr>
      <xdr:grpSpPr>
        <a:xfrm>
          <a:off x="2171700" y="4391025"/>
          <a:ext cx="6457950" cy="1962150"/>
          <a:chOff x="202" y="455"/>
          <a:chExt cx="678" cy="200"/>
        </a:xfrm>
        <a:solidFill>
          <a:srgbClr val="FFFFFF"/>
        </a:solidFill>
      </xdr:grpSpPr>
      <xdr:sp>
        <xdr:nvSpPr>
          <xdr:cNvPr id="3" name="Line 7"/>
          <xdr:cNvSpPr>
            <a:spLocks/>
          </xdr:cNvSpPr>
        </xdr:nvSpPr>
        <xdr:spPr>
          <a:xfrm>
            <a:off x="375" y="485"/>
            <a:ext cx="19" cy="32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dashDot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485" y="519"/>
            <a:ext cx="133" cy="36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dashDot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2"/>
          <xdr:cNvSpPr>
            <a:spLocks/>
          </xdr:cNvSpPr>
        </xdr:nvSpPr>
        <xdr:spPr>
          <a:xfrm>
            <a:off x="202" y="459"/>
            <a:ext cx="176" cy="102"/>
          </a:xfrm>
          <a:custGeom>
            <a:pathLst>
              <a:path h="85" w="119">
                <a:moveTo>
                  <a:pt x="0" y="82"/>
                </a:moveTo>
                <a:cubicBezTo>
                  <a:pt x="10" y="83"/>
                  <a:pt x="20" y="84"/>
                  <a:pt x="34" y="82"/>
                </a:cubicBezTo>
                <a:cubicBezTo>
                  <a:pt x="48" y="80"/>
                  <a:pt x="78" y="85"/>
                  <a:pt x="86" y="73"/>
                </a:cubicBezTo>
                <a:cubicBezTo>
                  <a:pt x="94" y="61"/>
                  <a:pt x="79" y="22"/>
                  <a:pt x="84" y="11"/>
                </a:cubicBezTo>
                <a:cubicBezTo>
                  <a:pt x="89" y="0"/>
                  <a:pt x="104" y="4"/>
                  <a:pt x="119" y="8"/>
                </a:cubicBezTo>
              </a:path>
            </a:pathLst>
          </a:custGeom>
          <a:noFill/>
          <a:ln w="28575" cmpd="sng">
            <a:solidFill>
              <a:srgbClr val="FF0000"/>
            </a:solidFill>
            <a:prstDash val="dashDot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60"/>
          <xdr:cNvGrpSpPr>
            <a:grpSpLocks/>
          </xdr:cNvGrpSpPr>
        </xdr:nvGrpSpPr>
        <xdr:grpSpPr>
          <a:xfrm>
            <a:off x="580" y="514"/>
            <a:ext cx="300" cy="141"/>
            <a:chOff x="580" y="514"/>
            <a:chExt cx="300" cy="141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 flipV="1">
              <a:off x="828" y="595"/>
              <a:ext cx="37" cy="4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dashDot"/>
              <a:headEnd type="none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V="1">
              <a:off x="696" y="604"/>
              <a:ext cx="25" cy="2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dashDot"/>
              <a:headEnd type="none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TextBox 11"/>
            <xdr:cNvSpPr txBox="1">
              <a:spLocks noChangeArrowheads="1"/>
            </xdr:cNvSpPr>
          </xdr:nvSpPr>
          <xdr:spPr>
            <a:xfrm>
              <a:off x="737" y="548"/>
              <a:ext cx="6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B32</a:t>
              </a:r>
            </a:p>
          </xdr:txBody>
        </xdr:sp>
        <xdr:sp>
          <xdr:nvSpPr>
            <xdr:cNvPr id="11" name="TextBox 16"/>
            <xdr:cNvSpPr txBox="1">
              <a:spLocks noChangeArrowheads="1"/>
            </xdr:cNvSpPr>
          </xdr:nvSpPr>
          <xdr:spPr>
            <a:xfrm>
              <a:off x="732" y="591"/>
              <a:ext cx="6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B31</a:t>
              </a:r>
            </a:p>
          </xdr:txBody>
        </xdr:sp>
      </xdr:grpSp>
    </xdr:grpSp>
    <xdr:clientData/>
  </xdr:twoCellAnchor>
  <xdr:twoCellAnchor>
    <xdr:from>
      <xdr:col>8</xdr:col>
      <xdr:colOff>619125</xdr:colOff>
      <xdr:row>0</xdr:row>
      <xdr:rowOff>95250</xdr:rowOff>
    </xdr:from>
    <xdr:to>
      <xdr:col>9</xdr:col>
      <xdr:colOff>219075</xdr:colOff>
      <xdr:row>2</xdr:row>
      <xdr:rowOff>38100</xdr:rowOff>
    </xdr:to>
    <xdr:sp>
      <xdr:nvSpPr>
        <xdr:cNvPr id="12" name="AutoShape 62"/>
        <xdr:cNvSpPr>
          <a:spLocks/>
        </xdr:cNvSpPr>
      </xdr:nvSpPr>
      <xdr:spPr>
        <a:xfrm>
          <a:off x="10525125" y="95250"/>
          <a:ext cx="8572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Versión
27- 09- 07</a:t>
          </a:r>
        </a:p>
      </xdr:txBody>
    </xdr:sp>
    <xdr:clientData/>
  </xdr:twoCellAnchor>
  <xdr:twoCellAnchor>
    <xdr:from>
      <xdr:col>5</xdr:col>
      <xdr:colOff>704850</xdr:colOff>
      <xdr:row>0</xdr:row>
      <xdr:rowOff>161925</xdr:rowOff>
    </xdr:from>
    <xdr:to>
      <xdr:col>6</xdr:col>
      <xdr:colOff>876300</xdr:colOff>
      <xdr:row>2</xdr:row>
      <xdr:rowOff>152400</xdr:rowOff>
    </xdr:to>
    <xdr:pic>
      <xdr:nvPicPr>
        <xdr:cNvPr id="13" name="Picture 70" descr="http://campusvirtual.ull.es/ocw/file.php/1/logo-cc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619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nzalo\Escritorio\LIBROS%20EXCEL%20ING.%20HIDRAULICA\CURSOS%2007-%2010%20EXCEL%20Y%20MATHCAD\TUBERIAS%20A%20PRESION\LIBROS%20EXCEL%20ING.%20HIDRAULICA\CURSO%2007-%2008%20EXCEL%20Y%20MATHCAD\ING-HIDRAU-HIDROLOGIA\PRACTICAS-PHYWE\SOFTWARE-APRENDIZAJE\hm15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ing page"/>
      <sheetName val="Volumetric Flow Measurement"/>
      <sheetName val="Pipe Friction Losses "/>
      <sheetName val="Pressure Gauge Calibration"/>
      <sheetName val="Flow over a Notch"/>
      <sheetName val=" Pump Test"/>
      <sheetName val="Hydrostatic Pressure"/>
      <sheetName val="Metacentric Height"/>
      <sheetName val="Bernoulli's Theorem"/>
      <sheetName val="Impact of Jet"/>
      <sheetName val="Orifice and Jet"/>
      <sheetName val="Fluid Friction"/>
      <sheetName val="Orifice Discharge"/>
      <sheetName val="Flowmeter Demonstration"/>
      <sheetName val="Free and Forced Vortex"/>
      <sheetName val="Hydraulic Ram"/>
      <sheetName val="Osborne Reynolds"/>
      <sheetName val="Pelton Turbine"/>
      <sheetName val="Francis Turbine"/>
      <sheetName val=" Losses in Pipes and Bends"/>
      <sheetName val=" Information"/>
      <sheetName val="Symbols and Uni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G11" sqref="G11"/>
    </sheetView>
  </sheetViews>
  <sheetFormatPr defaultColWidth="11.421875" defaultRowHeight="12.75"/>
  <cols>
    <col min="2" max="2" width="15.28125" style="0" customWidth="1"/>
  </cols>
  <sheetData>
    <row r="1" spans="1:12" s="1" customFormat="1" ht="12.75">
      <c r="A1" s="85"/>
      <c r="B1" s="85"/>
      <c r="C1" s="85"/>
      <c r="D1" s="86"/>
      <c r="E1" s="85"/>
      <c r="F1" s="85"/>
      <c r="G1" s="85"/>
      <c r="H1" s="85"/>
      <c r="I1" s="85"/>
      <c r="J1" s="85"/>
      <c r="K1" s="85"/>
      <c r="L1" s="85"/>
    </row>
    <row r="2" spans="1:12" s="1" customFormat="1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1" customFormat="1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s="1" customFormat="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s="1" customFormat="1" ht="12.75">
      <c r="A5" s="85"/>
      <c r="B5" s="85"/>
      <c r="C5" s="85"/>
      <c r="D5" s="85"/>
      <c r="E5" s="85"/>
      <c r="F5" s="85"/>
      <c r="G5" s="98" t="s">
        <v>87</v>
      </c>
      <c r="H5" s="91"/>
      <c r="I5" s="91"/>
      <c r="J5" s="92"/>
      <c r="K5" s="85"/>
      <c r="L5" s="85"/>
    </row>
    <row r="6" spans="1:12" s="1" customFormat="1" ht="12.75">
      <c r="A6" s="85"/>
      <c r="B6" s="85"/>
      <c r="C6" s="85"/>
      <c r="D6" s="85"/>
      <c r="E6" s="85"/>
      <c r="F6" s="85"/>
      <c r="G6" s="99" t="s">
        <v>88</v>
      </c>
      <c r="H6" s="93"/>
      <c r="I6" s="93"/>
      <c r="J6" s="94"/>
      <c r="K6" s="85"/>
      <c r="L6" s="85"/>
    </row>
    <row r="7" spans="1:12" s="1" customFormat="1" ht="12.75">
      <c r="A7" s="85"/>
      <c r="B7" s="85"/>
      <c r="C7" s="85"/>
      <c r="D7" s="85"/>
      <c r="E7" s="85"/>
      <c r="F7" s="85"/>
      <c r="G7" s="100" t="s">
        <v>89</v>
      </c>
      <c r="H7" s="95"/>
      <c r="I7" s="95"/>
      <c r="J7" s="96"/>
      <c r="K7" s="85"/>
      <c r="L7" s="85"/>
    </row>
    <row r="8" spans="1:12" s="1" customFormat="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s="1" customFormat="1" ht="12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s="1" customFormat="1" ht="12.75">
      <c r="A10" s="85"/>
      <c r="B10" s="85"/>
      <c r="C10" s="85"/>
      <c r="D10" s="85"/>
      <c r="E10" s="87" t="s">
        <v>75</v>
      </c>
      <c r="F10" s="85"/>
      <c r="G10" s="85"/>
      <c r="H10" s="85"/>
      <c r="I10" s="85"/>
      <c r="J10" s="85"/>
      <c r="K10" s="85"/>
      <c r="L10" s="85"/>
    </row>
    <row r="11" spans="1:12" s="1" customFormat="1" ht="12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s="1" customFormat="1" ht="12.75">
      <c r="A12" s="85"/>
      <c r="B12" s="85"/>
      <c r="C12" s="85"/>
      <c r="D12" s="85"/>
      <c r="E12" s="87" t="s">
        <v>85</v>
      </c>
      <c r="F12" s="85"/>
      <c r="G12" s="85"/>
      <c r="H12" s="85"/>
      <c r="I12" s="85"/>
      <c r="J12" s="85"/>
      <c r="K12" s="85"/>
      <c r="L12" s="85"/>
    </row>
    <row r="13" spans="1:12" s="1" customFormat="1" ht="12.7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2" s="1" customFormat="1" ht="12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s="1" customFormat="1" ht="12.75">
      <c r="A15" s="85"/>
      <c r="B15" s="85"/>
      <c r="C15" s="85"/>
      <c r="D15" s="87" t="s">
        <v>93</v>
      </c>
      <c r="E15" s="85"/>
      <c r="F15" s="85"/>
      <c r="G15" s="85"/>
      <c r="H15" s="85"/>
      <c r="I15" s="85"/>
      <c r="J15" s="85"/>
      <c r="K15" s="85"/>
      <c r="L15" s="85"/>
    </row>
    <row r="16" spans="1:12" s="1" customFormat="1" ht="12.7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1:12" s="1" customFormat="1" ht="12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spans="1:12" s="1" customFormat="1" ht="12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1:12" s="1" customFormat="1" ht="12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s="1" customFormat="1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s="1" customFormat="1" ht="12.75">
      <c r="A21" s="85"/>
      <c r="B21" s="85" t="s">
        <v>78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s="1" customFormat="1" ht="12.75">
      <c r="A22" s="85"/>
      <c r="B22" s="85" t="s">
        <v>79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2" s="1" customFormat="1" ht="12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1:12" s="1" customFormat="1" ht="13.5" thickBo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s="1" customFormat="1" ht="13.5" thickBot="1">
      <c r="A25" s="85"/>
      <c r="B25" s="89" t="s">
        <v>90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1:12" s="1" customFormat="1" ht="13.5" thickBot="1">
      <c r="A26" s="85"/>
      <c r="B26" s="97" t="s">
        <v>91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 s="1" customFormat="1" ht="13.5" thickBot="1">
      <c r="A27" s="85"/>
      <c r="B27" s="90" t="s">
        <v>92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s="1" customFormat="1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s="1" customFormat="1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H29" sqref="H29"/>
    </sheetView>
  </sheetViews>
  <sheetFormatPr defaultColWidth="11.421875" defaultRowHeight="12.75"/>
  <cols>
    <col min="1" max="1" width="12.8515625" style="0" customWidth="1"/>
    <col min="5" max="5" width="13.140625" style="0" customWidth="1"/>
    <col min="7" max="7" width="14.140625" style="0" customWidth="1"/>
    <col min="8" max="8" width="16.8515625" style="0" customWidth="1"/>
    <col min="9" max="9" width="11.28125" style="74" customWidth="1"/>
    <col min="10" max="10" width="26.57421875" style="0" customWidth="1"/>
    <col min="11" max="11" width="12.7109375" style="0" customWidth="1"/>
    <col min="12" max="12" width="12.8515625" style="0" customWidth="1"/>
  </cols>
  <sheetData>
    <row r="1" ht="12.75">
      <c r="B1" s="6" t="s">
        <v>37</v>
      </c>
    </row>
    <row r="2" spans="1:12" ht="12.7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73"/>
      <c r="L2" s="9">
        <v>1</v>
      </c>
    </row>
    <row r="3" spans="1:12" ht="12.75">
      <c r="A3" s="10" t="s">
        <v>38</v>
      </c>
      <c r="B3" s="11" t="s">
        <v>39</v>
      </c>
      <c r="C3" s="11" t="s">
        <v>40</v>
      </c>
      <c r="D3" s="11" t="s">
        <v>41</v>
      </c>
      <c r="E3" s="11" t="s">
        <v>41</v>
      </c>
      <c r="F3" s="11" t="s">
        <v>42</v>
      </c>
      <c r="G3" s="11" t="s">
        <v>43</v>
      </c>
      <c r="H3" s="11" t="s">
        <v>44</v>
      </c>
      <c r="I3" s="72" t="s">
        <v>38</v>
      </c>
      <c r="L3" s="10" t="s">
        <v>38</v>
      </c>
    </row>
    <row r="4" spans="1:12" ht="12.75">
      <c r="A4" s="12"/>
      <c r="B4" s="11" t="s">
        <v>45</v>
      </c>
      <c r="C4" s="11"/>
      <c r="D4" s="11" t="s">
        <v>46</v>
      </c>
      <c r="E4" s="11" t="s">
        <v>47</v>
      </c>
      <c r="F4" s="11" t="s">
        <v>48</v>
      </c>
      <c r="G4" s="11" t="s">
        <v>49</v>
      </c>
      <c r="H4" s="11" t="s">
        <v>50</v>
      </c>
      <c r="I4" s="75"/>
      <c r="J4" s="72"/>
      <c r="K4" s="72"/>
      <c r="L4" s="12"/>
    </row>
    <row r="5" spans="1:12" ht="18">
      <c r="A5" s="11" t="s">
        <v>51</v>
      </c>
      <c r="B5" s="13" t="s">
        <v>52</v>
      </c>
      <c r="C5" s="13" t="s">
        <v>53</v>
      </c>
      <c r="D5" s="13" t="s">
        <v>2</v>
      </c>
      <c r="E5" s="13" t="s">
        <v>54</v>
      </c>
      <c r="F5" s="13" t="s">
        <v>55</v>
      </c>
      <c r="G5" s="11" t="s">
        <v>56</v>
      </c>
      <c r="H5" s="11" t="s">
        <v>57</v>
      </c>
      <c r="I5" s="72" t="s">
        <v>51</v>
      </c>
      <c r="J5" s="72" t="s">
        <v>83</v>
      </c>
      <c r="K5" s="78" t="s">
        <v>82</v>
      </c>
      <c r="L5" s="11" t="s">
        <v>51</v>
      </c>
    </row>
    <row r="6" spans="1:12" s="18" customFormat="1" ht="15">
      <c r="A6" s="14" t="s">
        <v>62</v>
      </c>
      <c r="B6" s="14" t="s">
        <v>63</v>
      </c>
      <c r="C6" s="14" t="s">
        <v>64</v>
      </c>
      <c r="D6" s="14" t="s">
        <v>65</v>
      </c>
      <c r="E6" s="88" t="s">
        <v>86</v>
      </c>
      <c r="F6" s="14" t="s">
        <v>66</v>
      </c>
      <c r="G6" s="14" t="s">
        <v>2</v>
      </c>
      <c r="H6" s="14" t="s">
        <v>58</v>
      </c>
      <c r="I6" s="76" t="s">
        <v>81</v>
      </c>
      <c r="J6" s="77" t="s">
        <v>80</v>
      </c>
      <c r="K6" s="77" t="s">
        <v>80</v>
      </c>
      <c r="L6" s="14" t="s">
        <v>62</v>
      </c>
    </row>
    <row r="7" spans="1:12" ht="12.75">
      <c r="A7" s="15">
        <v>0</v>
      </c>
      <c r="B7" s="15">
        <v>9806</v>
      </c>
      <c r="C7" s="16">
        <v>999.9</v>
      </c>
      <c r="D7" s="8">
        <v>1.792</v>
      </c>
      <c r="E7" s="8">
        <v>1.792</v>
      </c>
      <c r="F7" s="7">
        <v>7.62</v>
      </c>
      <c r="G7" s="7">
        <v>0.06</v>
      </c>
      <c r="H7" s="15">
        <v>204</v>
      </c>
      <c r="I7" s="15">
        <v>0</v>
      </c>
      <c r="J7" s="8">
        <f>E7/$E$11</f>
        <v>1.7795431976166833</v>
      </c>
      <c r="K7" s="8">
        <f>B7/$B$11</f>
        <v>1.001736643170906</v>
      </c>
      <c r="L7" s="15">
        <v>0</v>
      </c>
    </row>
    <row r="8" spans="1:12" ht="12.75">
      <c r="A8" s="15">
        <f>A7+5</f>
        <v>5</v>
      </c>
      <c r="B8" s="15">
        <v>9807</v>
      </c>
      <c r="C8" s="16">
        <v>1000</v>
      </c>
      <c r="D8" s="8">
        <v>1.519</v>
      </c>
      <c r="E8" s="8">
        <v>1.519</v>
      </c>
      <c r="F8" s="7">
        <v>7.54</v>
      </c>
      <c r="G8" s="7">
        <v>0.09</v>
      </c>
      <c r="H8" s="15">
        <v>206</v>
      </c>
      <c r="I8" s="15">
        <f>I7+5</f>
        <v>5</v>
      </c>
      <c r="J8" s="8">
        <f aca="true" t="shared" si="0" ref="J8:J27">E8/$E$11</f>
        <v>1.5084409136047667</v>
      </c>
      <c r="K8" s="8">
        <f aca="true" t="shared" si="1" ref="K8:K27">B8/$B$11</f>
        <v>1.0018387986515476</v>
      </c>
      <c r="L8" s="15">
        <f>L7+5</f>
        <v>5</v>
      </c>
    </row>
    <row r="9" spans="1:12" ht="12.75">
      <c r="A9" s="15">
        <f aca="true" t="shared" si="2" ref="A9:A27">A8+5</f>
        <v>10</v>
      </c>
      <c r="B9" s="15">
        <v>9804</v>
      </c>
      <c r="C9" s="16">
        <v>999.7</v>
      </c>
      <c r="D9" s="8">
        <v>1.308</v>
      </c>
      <c r="E9" s="8">
        <v>1.308</v>
      </c>
      <c r="F9" s="7">
        <v>7.48</v>
      </c>
      <c r="G9" s="7">
        <v>0.12</v>
      </c>
      <c r="H9" s="15">
        <v>211</v>
      </c>
      <c r="I9" s="15">
        <f aca="true" t="shared" si="3" ref="I9:I27">I8+5</f>
        <v>10</v>
      </c>
      <c r="J9" s="8">
        <f t="shared" si="0"/>
        <v>1.2989076464746774</v>
      </c>
      <c r="K9" s="8">
        <f t="shared" si="1"/>
        <v>1.001532332209623</v>
      </c>
      <c r="L9" s="15">
        <f aca="true" t="shared" si="4" ref="L9:L27">L8+5</f>
        <v>10</v>
      </c>
    </row>
    <row r="10" spans="1:12" ht="12.75">
      <c r="A10" s="15">
        <f t="shared" si="2"/>
        <v>15</v>
      </c>
      <c r="B10" s="15">
        <v>9798</v>
      </c>
      <c r="C10" s="16">
        <v>999.1</v>
      </c>
      <c r="D10" s="8">
        <v>1.14</v>
      </c>
      <c r="E10" s="8">
        <v>1.141</v>
      </c>
      <c r="F10" s="7">
        <v>7.41</v>
      </c>
      <c r="G10" s="7">
        <v>0.17</v>
      </c>
      <c r="H10" s="15">
        <v>214</v>
      </c>
      <c r="I10" s="15">
        <f t="shared" si="3"/>
        <v>15</v>
      </c>
      <c r="J10" s="8">
        <f t="shared" si="0"/>
        <v>1.1330685203574977</v>
      </c>
      <c r="K10" s="8">
        <f t="shared" si="1"/>
        <v>1.000919399325774</v>
      </c>
      <c r="L10" s="15">
        <f t="shared" si="4"/>
        <v>15</v>
      </c>
    </row>
    <row r="11" spans="1:12" ht="12.75">
      <c r="A11" s="15">
        <f t="shared" si="2"/>
        <v>20</v>
      </c>
      <c r="B11" s="15">
        <v>9789</v>
      </c>
      <c r="C11" s="16">
        <v>998.2</v>
      </c>
      <c r="D11" s="8">
        <v>1.005</v>
      </c>
      <c r="E11" s="8">
        <v>1.007</v>
      </c>
      <c r="F11" s="7">
        <v>7.36</v>
      </c>
      <c r="G11" s="7">
        <v>0.25</v>
      </c>
      <c r="H11" s="15">
        <v>220</v>
      </c>
      <c r="I11" s="15">
        <f t="shared" si="3"/>
        <v>20</v>
      </c>
      <c r="J11" s="8">
        <f t="shared" si="0"/>
        <v>1</v>
      </c>
      <c r="K11" s="8">
        <f t="shared" si="1"/>
        <v>1</v>
      </c>
      <c r="L11" s="15">
        <f t="shared" si="4"/>
        <v>20</v>
      </c>
    </row>
    <row r="12" spans="1:12" ht="12.75">
      <c r="A12" s="79">
        <f t="shared" si="2"/>
        <v>25</v>
      </c>
      <c r="B12" s="79">
        <v>9778</v>
      </c>
      <c r="C12" s="80">
        <v>997.1</v>
      </c>
      <c r="D12" s="81">
        <v>0.894</v>
      </c>
      <c r="E12" s="82">
        <v>0.897</v>
      </c>
      <c r="F12" s="83">
        <v>7.26</v>
      </c>
      <c r="G12" s="83">
        <v>0.33</v>
      </c>
      <c r="H12" s="79">
        <v>222</v>
      </c>
      <c r="I12" s="79">
        <f t="shared" si="3"/>
        <v>25</v>
      </c>
      <c r="J12" s="82">
        <f t="shared" si="0"/>
        <v>0.890764647467726</v>
      </c>
      <c r="K12" s="82">
        <f t="shared" si="1"/>
        <v>0.9988762897129431</v>
      </c>
      <c r="L12" s="79">
        <f t="shared" si="4"/>
        <v>25</v>
      </c>
    </row>
    <row r="13" spans="1:12" ht="12.75">
      <c r="A13" s="15">
        <f t="shared" si="2"/>
        <v>30</v>
      </c>
      <c r="B13" s="15">
        <v>9764</v>
      </c>
      <c r="C13" s="16">
        <v>995.7</v>
      </c>
      <c r="D13" s="8">
        <v>0.801</v>
      </c>
      <c r="E13" s="8">
        <v>0.804</v>
      </c>
      <c r="F13" s="7">
        <v>7.18</v>
      </c>
      <c r="G13" s="7">
        <v>0.44</v>
      </c>
      <c r="H13" s="15">
        <v>223</v>
      </c>
      <c r="I13" s="15">
        <f t="shared" si="3"/>
        <v>30</v>
      </c>
      <c r="J13" s="8">
        <f t="shared" si="0"/>
        <v>0.7984111221449852</v>
      </c>
      <c r="K13" s="8">
        <f t="shared" si="1"/>
        <v>0.9974461129839616</v>
      </c>
      <c r="L13" s="15">
        <f t="shared" si="4"/>
        <v>30</v>
      </c>
    </row>
    <row r="14" spans="1:12" ht="12.75">
      <c r="A14" s="15">
        <f t="shared" si="2"/>
        <v>35</v>
      </c>
      <c r="B14" s="15">
        <v>9749</v>
      </c>
      <c r="C14" s="16">
        <v>994.1</v>
      </c>
      <c r="D14" s="8">
        <v>0.723</v>
      </c>
      <c r="E14" s="8">
        <v>0.727</v>
      </c>
      <c r="F14" s="7">
        <v>7.1</v>
      </c>
      <c r="G14" s="7">
        <v>0.58</v>
      </c>
      <c r="H14" s="15">
        <v>224</v>
      </c>
      <c r="I14" s="15">
        <f t="shared" si="3"/>
        <v>35</v>
      </c>
      <c r="J14" s="8">
        <f t="shared" si="0"/>
        <v>0.7219463753723933</v>
      </c>
      <c r="K14" s="8">
        <f t="shared" si="1"/>
        <v>0.9959137807743386</v>
      </c>
      <c r="L14" s="15">
        <f t="shared" si="4"/>
        <v>35</v>
      </c>
    </row>
    <row r="15" spans="1:12" ht="12.75">
      <c r="A15" s="15">
        <f t="shared" si="2"/>
        <v>40</v>
      </c>
      <c r="B15" s="15">
        <v>9730</v>
      </c>
      <c r="C15" s="16">
        <v>992.2</v>
      </c>
      <c r="D15" s="8">
        <v>0.656</v>
      </c>
      <c r="E15" s="8">
        <v>0.661</v>
      </c>
      <c r="F15" s="7">
        <v>7.01</v>
      </c>
      <c r="G15" s="7">
        <v>0.76</v>
      </c>
      <c r="H15" s="15">
        <v>227</v>
      </c>
      <c r="I15" s="15">
        <f t="shared" si="3"/>
        <v>40</v>
      </c>
      <c r="J15" s="8">
        <f t="shared" si="0"/>
        <v>0.6564051638530289</v>
      </c>
      <c r="K15" s="8">
        <f t="shared" si="1"/>
        <v>0.9939728266421494</v>
      </c>
      <c r="L15" s="15">
        <f t="shared" si="4"/>
        <v>40</v>
      </c>
    </row>
    <row r="16" spans="1:12" ht="12.75">
      <c r="A16" s="15">
        <f t="shared" si="2"/>
        <v>45</v>
      </c>
      <c r="B16" s="15">
        <v>9711</v>
      </c>
      <c r="C16" s="16">
        <v>990.2</v>
      </c>
      <c r="D16" s="8">
        <v>0.599</v>
      </c>
      <c r="E16" s="8">
        <v>0.605</v>
      </c>
      <c r="F16" s="7" t="s">
        <v>59</v>
      </c>
      <c r="G16" s="7">
        <v>0.98</v>
      </c>
      <c r="H16" s="15">
        <v>229</v>
      </c>
      <c r="I16" s="15">
        <f t="shared" si="3"/>
        <v>45</v>
      </c>
      <c r="J16" s="8">
        <f t="shared" si="0"/>
        <v>0.6007944389275075</v>
      </c>
      <c r="K16" s="8">
        <f t="shared" si="1"/>
        <v>0.9920318725099602</v>
      </c>
      <c r="L16" s="15">
        <f t="shared" si="4"/>
        <v>45</v>
      </c>
    </row>
    <row r="17" spans="1:12" ht="12.75">
      <c r="A17" s="15">
        <f t="shared" si="2"/>
        <v>50</v>
      </c>
      <c r="B17" s="15">
        <v>9690</v>
      </c>
      <c r="C17" s="16">
        <v>988.1</v>
      </c>
      <c r="D17" s="8">
        <v>0.549</v>
      </c>
      <c r="E17" s="8">
        <v>0.556</v>
      </c>
      <c r="F17" s="7">
        <v>6.82</v>
      </c>
      <c r="G17" s="7">
        <v>1.26</v>
      </c>
      <c r="H17" s="15">
        <v>230</v>
      </c>
      <c r="I17" s="15">
        <f t="shared" si="3"/>
        <v>50</v>
      </c>
      <c r="J17" s="8">
        <f t="shared" si="0"/>
        <v>0.5521350546176764</v>
      </c>
      <c r="K17" s="8">
        <f t="shared" si="1"/>
        <v>0.9898866074164879</v>
      </c>
      <c r="L17" s="15">
        <f t="shared" si="4"/>
        <v>50</v>
      </c>
    </row>
    <row r="18" spans="1:12" ht="12.75">
      <c r="A18" s="15">
        <f t="shared" si="2"/>
        <v>55</v>
      </c>
      <c r="B18" s="15">
        <v>9666</v>
      </c>
      <c r="C18" s="16">
        <v>985.7</v>
      </c>
      <c r="D18" s="8">
        <v>0.506</v>
      </c>
      <c r="E18" s="8">
        <v>0.513</v>
      </c>
      <c r="F18" s="7">
        <v>6.74</v>
      </c>
      <c r="G18" s="7">
        <v>1.61</v>
      </c>
      <c r="H18" s="15">
        <v>231</v>
      </c>
      <c r="I18" s="15">
        <f t="shared" si="3"/>
        <v>55</v>
      </c>
      <c r="J18" s="8">
        <f t="shared" si="0"/>
        <v>0.509433962264151</v>
      </c>
      <c r="K18" s="8">
        <f t="shared" si="1"/>
        <v>0.987434875881091</v>
      </c>
      <c r="L18" s="15">
        <f t="shared" si="4"/>
        <v>55</v>
      </c>
    </row>
    <row r="19" spans="1:12" ht="12.75">
      <c r="A19" s="15">
        <f t="shared" si="2"/>
        <v>60</v>
      </c>
      <c r="B19" s="15">
        <v>9642</v>
      </c>
      <c r="C19" s="16">
        <v>983.2</v>
      </c>
      <c r="D19" s="8">
        <v>0.469</v>
      </c>
      <c r="E19" s="8">
        <v>0.477</v>
      </c>
      <c r="F19" s="7">
        <v>6.68</v>
      </c>
      <c r="G19" s="7">
        <v>2.03</v>
      </c>
      <c r="H19" s="15">
        <v>228</v>
      </c>
      <c r="I19" s="15">
        <f t="shared" si="3"/>
        <v>60</v>
      </c>
      <c r="J19" s="8">
        <f t="shared" si="0"/>
        <v>0.4736842105263158</v>
      </c>
      <c r="K19" s="8">
        <f t="shared" si="1"/>
        <v>0.9849831443456941</v>
      </c>
      <c r="L19" s="15">
        <f t="shared" si="4"/>
        <v>60</v>
      </c>
    </row>
    <row r="20" spans="1:12" ht="12.75">
      <c r="A20" s="15">
        <f t="shared" si="2"/>
        <v>65</v>
      </c>
      <c r="B20" s="15">
        <v>9616</v>
      </c>
      <c r="C20" s="16">
        <v>980.6</v>
      </c>
      <c r="D20" s="8">
        <v>0.436</v>
      </c>
      <c r="E20" s="8">
        <v>0.444</v>
      </c>
      <c r="F20" s="7">
        <v>6.58</v>
      </c>
      <c r="G20" s="7">
        <v>2.56</v>
      </c>
      <c r="H20" s="15">
        <v>226</v>
      </c>
      <c r="I20" s="15">
        <f t="shared" si="3"/>
        <v>65</v>
      </c>
      <c r="J20" s="8">
        <f t="shared" si="0"/>
        <v>0.4409136047666336</v>
      </c>
      <c r="K20" s="8">
        <f t="shared" si="1"/>
        <v>0.9823271018490142</v>
      </c>
      <c r="L20" s="15">
        <f t="shared" si="4"/>
        <v>65</v>
      </c>
    </row>
    <row r="21" spans="1:12" ht="12.75">
      <c r="A21" s="15">
        <f t="shared" si="2"/>
        <v>70</v>
      </c>
      <c r="B21" s="15">
        <v>9589</v>
      </c>
      <c r="C21" s="16">
        <v>977.8</v>
      </c>
      <c r="D21" s="8">
        <v>0.406</v>
      </c>
      <c r="E21" s="8">
        <v>0.415</v>
      </c>
      <c r="F21" s="7">
        <v>6.5</v>
      </c>
      <c r="G21" s="7">
        <v>3.2</v>
      </c>
      <c r="H21" s="15">
        <v>225</v>
      </c>
      <c r="I21" s="15">
        <f t="shared" si="3"/>
        <v>70</v>
      </c>
      <c r="J21" s="8">
        <f t="shared" si="0"/>
        <v>0.4121151936444886</v>
      </c>
      <c r="K21" s="8">
        <f t="shared" si="1"/>
        <v>0.9795689038716927</v>
      </c>
      <c r="L21" s="15">
        <f t="shared" si="4"/>
        <v>70</v>
      </c>
    </row>
    <row r="22" spans="1:12" ht="12.75">
      <c r="A22" s="15">
        <f t="shared" si="2"/>
        <v>75</v>
      </c>
      <c r="B22" s="15">
        <v>9560</v>
      </c>
      <c r="C22" s="16">
        <v>974.9</v>
      </c>
      <c r="D22" s="8">
        <v>0.38</v>
      </c>
      <c r="E22" s="8">
        <v>0.39</v>
      </c>
      <c r="F22" s="7">
        <v>6.4</v>
      </c>
      <c r="G22" s="7">
        <v>3.96</v>
      </c>
      <c r="H22" s="15">
        <v>223</v>
      </c>
      <c r="I22" s="15">
        <f t="shared" si="3"/>
        <v>75</v>
      </c>
      <c r="J22" s="8">
        <f t="shared" si="0"/>
        <v>0.38728897715988087</v>
      </c>
      <c r="K22" s="8">
        <f t="shared" si="1"/>
        <v>0.9766063949330882</v>
      </c>
      <c r="L22" s="15">
        <f t="shared" si="4"/>
        <v>75</v>
      </c>
    </row>
    <row r="23" spans="1:12" ht="12.75">
      <c r="A23" s="15">
        <f t="shared" si="2"/>
        <v>80</v>
      </c>
      <c r="B23" s="15">
        <v>9530</v>
      </c>
      <c r="C23" s="16">
        <v>971.8</v>
      </c>
      <c r="D23" s="8">
        <v>0.357</v>
      </c>
      <c r="E23" s="8">
        <v>0.367</v>
      </c>
      <c r="F23" s="7">
        <v>6.3</v>
      </c>
      <c r="G23" s="7">
        <v>4.86</v>
      </c>
      <c r="H23" s="15">
        <v>221</v>
      </c>
      <c r="I23" s="15">
        <f t="shared" si="3"/>
        <v>80</v>
      </c>
      <c r="J23" s="8">
        <f t="shared" si="0"/>
        <v>0.36444885799404175</v>
      </c>
      <c r="K23" s="8">
        <f t="shared" si="1"/>
        <v>0.9735417305138421</v>
      </c>
      <c r="L23" s="15">
        <f t="shared" si="4"/>
        <v>80</v>
      </c>
    </row>
    <row r="24" spans="1:12" ht="12.75">
      <c r="A24" s="15">
        <f t="shared" si="2"/>
        <v>85</v>
      </c>
      <c r="B24" s="15">
        <v>9499</v>
      </c>
      <c r="C24" s="16">
        <v>968.6</v>
      </c>
      <c r="D24" s="8">
        <v>0.336</v>
      </c>
      <c r="E24" s="8">
        <v>0.347</v>
      </c>
      <c r="F24" s="7">
        <v>6.2</v>
      </c>
      <c r="G24" s="7">
        <v>5.93</v>
      </c>
      <c r="H24" s="15">
        <v>217</v>
      </c>
      <c r="I24" s="15">
        <f t="shared" si="3"/>
        <v>85</v>
      </c>
      <c r="J24" s="8">
        <f t="shared" si="0"/>
        <v>0.34458788480635555</v>
      </c>
      <c r="K24" s="8">
        <f t="shared" si="1"/>
        <v>0.9703749106139544</v>
      </c>
      <c r="L24" s="15">
        <f t="shared" si="4"/>
        <v>85</v>
      </c>
    </row>
    <row r="25" spans="1:12" ht="12.75">
      <c r="A25" s="15">
        <f t="shared" si="2"/>
        <v>90</v>
      </c>
      <c r="B25" s="15">
        <v>9466</v>
      </c>
      <c r="C25" s="16">
        <v>965.3</v>
      </c>
      <c r="D25" s="8">
        <v>0.317</v>
      </c>
      <c r="E25" s="8">
        <v>0.328</v>
      </c>
      <c r="F25" s="7">
        <v>6.12</v>
      </c>
      <c r="G25" s="7">
        <v>7.18</v>
      </c>
      <c r="H25" s="15">
        <v>216</v>
      </c>
      <c r="I25" s="15">
        <f t="shared" si="3"/>
        <v>90</v>
      </c>
      <c r="J25" s="8">
        <f t="shared" si="0"/>
        <v>0.32571996027805367</v>
      </c>
      <c r="K25" s="8">
        <f t="shared" si="1"/>
        <v>0.9670037797527837</v>
      </c>
      <c r="L25" s="15">
        <f t="shared" si="4"/>
        <v>90</v>
      </c>
    </row>
    <row r="26" spans="1:12" ht="12.75">
      <c r="A26" s="15">
        <f t="shared" si="2"/>
        <v>95</v>
      </c>
      <c r="B26" s="15">
        <v>9433</v>
      </c>
      <c r="C26" s="16">
        <v>961.9</v>
      </c>
      <c r="D26" s="8">
        <v>0.299</v>
      </c>
      <c r="E26" s="8">
        <v>0.311</v>
      </c>
      <c r="F26" s="7">
        <v>6.02</v>
      </c>
      <c r="G26" s="7">
        <v>8.62</v>
      </c>
      <c r="H26" s="15">
        <v>211</v>
      </c>
      <c r="I26" s="15">
        <f t="shared" si="3"/>
        <v>95</v>
      </c>
      <c r="J26" s="8">
        <f t="shared" si="0"/>
        <v>0.30883813306852037</v>
      </c>
      <c r="K26" s="8">
        <f t="shared" si="1"/>
        <v>0.963632648891613</v>
      </c>
      <c r="L26" s="15">
        <f t="shared" si="4"/>
        <v>95</v>
      </c>
    </row>
    <row r="27" spans="1:12" ht="12.75">
      <c r="A27" s="15">
        <f t="shared" si="2"/>
        <v>100</v>
      </c>
      <c r="B27" s="15">
        <v>9399</v>
      </c>
      <c r="C27" s="16">
        <v>958.4</v>
      </c>
      <c r="D27" s="8">
        <v>0.284</v>
      </c>
      <c r="E27" s="8">
        <v>0.296</v>
      </c>
      <c r="F27" s="7">
        <v>5.94</v>
      </c>
      <c r="G27" s="7">
        <v>10.33</v>
      </c>
      <c r="H27" s="15">
        <v>207</v>
      </c>
      <c r="I27" s="15">
        <f t="shared" si="3"/>
        <v>100</v>
      </c>
      <c r="J27" s="8">
        <f t="shared" si="0"/>
        <v>0.2939424031777557</v>
      </c>
      <c r="K27" s="8">
        <f t="shared" si="1"/>
        <v>0.9601593625498008</v>
      </c>
      <c r="L27" s="15">
        <f t="shared" si="4"/>
        <v>100</v>
      </c>
    </row>
    <row r="28" ht="15">
      <c r="B28" t="s">
        <v>60</v>
      </c>
    </row>
    <row r="29" ht="12.75">
      <c r="F29" s="17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H69"/>
  <sheetViews>
    <sheetView workbookViewId="0" topLeftCell="A1">
      <selection activeCell="E4" sqref="E4"/>
    </sheetView>
  </sheetViews>
  <sheetFormatPr defaultColWidth="11.421875" defaultRowHeight="12.75"/>
  <cols>
    <col min="1" max="1" width="17.140625" style="0" customWidth="1"/>
    <col min="2" max="2" width="14.57421875" style="0" customWidth="1"/>
    <col min="4" max="4" width="25.8515625" style="0" customWidth="1"/>
    <col min="5" max="5" width="19.140625" style="0" customWidth="1"/>
    <col min="6" max="6" width="13.8515625" style="0" customWidth="1"/>
    <col min="7" max="7" width="15.421875" style="0" customWidth="1"/>
    <col min="8" max="8" width="31.140625" style="0" customWidth="1"/>
    <col min="9" max="9" width="18.8515625" style="0" customWidth="1"/>
    <col min="10" max="10" width="15.28125" style="0" customWidth="1"/>
    <col min="11" max="11" width="13.8515625" style="0" customWidth="1"/>
    <col min="14" max="14" width="16.28125" style="0" customWidth="1"/>
  </cols>
  <sheetData>
    <row r="1" spans="1:8" ht="15.75">
      <c r="A1" s="56" t="s">
        <v>69</v>
      </c>
      <c r="C1" s="58" t="s">
        <v>13</v>
      </c>
      <c r="D1" s="1"/>
      <c r="E1" s="1"/>
      <c r="F1" s="1"/>
      <c r="G1" s="1"/>
      <c r="H1" s="1"/>
    </row>
    <row r="2" spans="1:8" ht="15.75">
      <c r="A2" s="69" t="s">
        <v>70</v>
      </c>
      <c r="C2" s="59" t="s">
        <v>14</v>
      </c>
      <c r="D2" s="1"/>
      <c r="E2" s="1"/>
      <c r="F2" s="1"/>
      <c r="G2" s="1"/>
      <c r="H2" s="1"/>
    </row>
    <row r="3" spans="1:8" ht="12.75">
      <c r="A3" s="19"/>
      <c r="B3" s="19"/>
      <c r="C3" s="19"/>
      <c r="D3" s="20" t="s">
        <v>93</v>
      </c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9"/>
      <c r="B5" s="19"/>
      <c r="C5" s="20" t="s">
        <v>0</v>
      </c>
      <c r="D5" s="20"/>
      <c r="E5" s="20"/>
      <c r="F5" s="20"/>
      <c r="G5" s="19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5.75">
      <c r="A7" s="21" t="s">
        <v>1</v>
      </c>
      <c r="B7" s="3">
        <v>960</v>
      </c>
      <c r="C7" s="23" t="s">
        <v>8</v>
      </c>
      <c r="D7" s="25" t="s">
        <v>72</v>
      </c>
      <c r="E7" s="21" t="s">
        <v>15</v>
      </c>
      <c r="F7" s="21" t="s">
        <v>29</v>
      </c>
      <c r="G7" s="21" t="s">
        <v>30</v>
      </c>
      <c r="H7" s="1"/>
    </row>
    <row r="8" spans="1:8" ht="12.75">
      <c r="A8" s="25" t="s">
        <v>22</v>
      </c>
      <c r="B8" s="3">
        <v>5850</v>
      </c>
      <c r="C8" s="23" t="s">
        <v>2</v>
      </c>
      <c r="D8" s="26" t="s">
        <v>23</v>
      </c>
      <c r="E8" s="2"/>
      <c r="F8" s="53">
        <v>0.6</v>
      </c>
      <c r="G8" s="27">
        <f>E8*F8*($B$9/1000)/$B$31</f>
        <v>0</v>
      </c>
      <c r="H8" s="1"/>
    </row>
    <row r="9" spans="1:8" ht="15.75">
      <c r="A9" s="21" t="s">
        <v>31</v>
      </c>
      <c r="B9" s="3">
        <v>485</v>
      </c>
      <c r="C9" s="23" t="s">
        <v>3</v>
      </c>
      <c r="D9" s="26" t="s">
        <v>25</v>
      </c>
      <c r="E9" s="2"/>
      <c r="F9" s="53">
        <v>0.8</v>
      </c>
      <c r="G9" s="27">
        <f aca="true" t="shared" si="0" ref="G9:G22">E9*F9*($B$9/1000)/$B$31</f>
        <v>0</v>
      </c>
      <c r="H9" s="1"/>
    </row>
    <row r="10" spans="1:8" ht="12.75">
      <c r="A10" s="28"/>
      <c r="B10" s="29"/>
      <c r="C10" s="30"/>
      <c r="D10" s="26" t="s">
        <v>24</v>
      </c>
      <c r="E10" s="2">
        <v>12</v>
      </c>
      <c r="F10" s="53">
        <v>0.9</v>
      </c>
      <c r="G10" s="27">
        <f t="shared" si="0"/>
        <v>501.244502813617</v>
      </c>
      <c r="H10" s="1"/>
    </row>
    <row r="11" spans="1:8" ht="12.75">
      <c r="A11" s="31" t="s">
        <v>4</v>
      </c>
      <c r="B11" s="4">
        <v>0.007</v>
      </c>
      <c r="C11" s="23" t="s">
        <v>3</v>
      </c>
      <c r="D11" s="26" t="s">
        <v>67</v>
      </c>
      <c r="E11" s="2"/>
      <c r="F11" s="5">
        <v>0.36</v>
      </c>
      <c r="G11" s="27">
        <f t="shared" si="0"/>
        <v>0</v>
      </c>
      <c r="H11" s="1"/>
    </row>
    <row r="12" spans="1:8" ht="12.75">
      <c r="A12" s="68" t="s">
        <v>76</v>
      </c>
      <c r="B12" s="70">
        <v>25</v>
      </c>
      <c r="C12" s="71" t="s">
        <v>77</v>
      </c>
      <c r="D12" s="26" t="s">
        <v>16</v>
      </c>
      <c r="E12" s="2">
        <v>1</v>
      </c>
      <c r="F12" s="53">
        <v>0.19</v>
      </c>
      <c r="G12" s="27">
        <f t="shared" si="0"/>
        <v>8.818190327276593</v>
      </c>
      <c r="H12" s="1"/>
    </row>
    <row r="13" spans="1:8" ht="15.75">
      <c r="A13" s="32" t="s">
        <v>5</v>
      </c>
      <c r="B13" s="84">
        <f>((-1*0.000003)*B12^3+(0.0006)*B12^2-0.0462*B12+1.7453)/100</f>
        <v>0.00918425</v>
      </c>
      <c r="C13" s="23" t="s">
        <v>32</v>
      </c>
      <c r="D13" s="26" t="s">
        <v>17</v>
      </c>
      <c r="E13" s="2"/>
      <c r="F13" s="53">
        <v>10</v>
      </c>
      <c r="G13" s="27">
        <f t="shared" si="0"/>
        <v>0</v>
      </c>
      <c r="H13" s="1"/>
    </row>
    <row r="14" spans="1:8" ht="12.75">
      <c r="A14" s="33" t="s">
        <v>61</v>
      </c>
      <c r="B14" s="29"/>
      <c r="C14" s="30"/>
      <c r="D14" s="26" t="s">
        <v>84</v>
      </c>
      <c r="E14" s="2"/>
      <c r="F14" s="53">
        <v>5</v>
      </c>
      <c r="G14" s="27">
        <f t="shared" si="0"/>
        <v>0</v>
      </c>
      <c r="H14" s="1"/>
    </row>
    <row r="15" spans="1:8" ht="12.75">
      <c r="A15" s="34"/>
      <c r="C15" s="35"/>
      <c r="D15" s="26" t="s">
        <v>18</v>
      </c>
      <c r="E15" s="2"/>
      <c r="F15" s="53"/>
      <c r="G15" s="27">
        <f aca="true" t="shared" si="1" ref="G15:G21">E16*F16*($B$9/1000)/$B$31</f>
        <v>0</v>
      </c>
      <c r="H15" s="1"/>
    </row>
    <row r="16" spans="1:8" ht="12.75">
      <c r="A16" s="28"/>
      <c r="B16" s="63" t="s">
        <v>71</v>
      </c>
      <c r="C16" s="64"/>
      <c r="D16" s="26" t="s">
        <v>26</v>
      </c>
      <c r="E16" s="2"/>
      <c r="F16" s="53">
        <v>2.5</v>
      </c>
      <c r="G16" s="27">
        <f t="shared" si="1"/>
        <v>23.20576401914893</v>
      </c>
      <c r="H16" s="1"/>
    </row>
    <row r="17" spans="1:8" ht="12.75">
      <c r="A17" s="28"/>
      <c r="B17" s="65" t="str">
        <f>IF((1273.24*$B$7/($B$9*$B$9))-2.5&lt;0,(1273.24*$B$7/($B$9*$B$9)),"VELOC-EXCESIVA")</f>
        <v>VELOC-EXCESIVA</v>
      </c>
      <c r="C17" s="66" t="s">
        <v>7</v>
      </c>
      <c r="D17" s="26" t="s">
        <v>19</v>
      </c>
      <c r="E17" s="2">
        <v>1</v>
      </c>
      <c r="F17" s="53">
        <v>0.5</v>
      </c>
      <c r="G17" s="27">
        <f t="shared" si="1"/>
        <v>46.41152803829786</v>
      </c>
      <c r="H17" s="1"/>
    </row>
    <row r="18" spans="1:8" ht="12.75">
      <c r="A18" s="28"/>
      <c r="B18" s="29"/>
      <c r="C18" s="30"/>
      <c r="D18" s="26" t="s">
        <v>20</v>
      </c>
      <c r="E18" s="2">
        <v>1</v>
      </c>
      <c r="F18" s="53">
        <v>1</v>
      </c>
      <c r="G18" s="27">
        <f t="shared" si="1"/>
        <v>0</v>
      </c>
      <c r="H18" s="1"/>
    </row>
    <row r="19" spans="1:8" ht="12.75">
      <c r="A19" s="28"/>
      <c r="B19" s="29"/>
      <c r="C19" s="30"/>
      <c r="D19" s="26" t="s">
        <v>27</v>
      </c>
      <c r="E19" s="2"/>
      <c r="F19" s="53"/>
      <c r="G19" s="27">
        <f t="shared" si="1"/>
        <v>0</v>
      </c>
      <c r="H19" s="1"/>
    </row>
    <row r="20" spans="1:8" ht="12.75">
      <c r="A20" s="54"/>
      <c r="B20" s="29"/>
      <c r="C20" s="30"/>
      <c r="D20" s="26" t="s">
        <v>28</v>
      </c>
      <c r="E20" s="2"/>
      <c r="F20" s="53"/>
      <c r="G20" s="27">
        <f t="shared" si="1"/>
        <v>0</v>
      </c>
      <c r="H20" s="1"/>
    </row>
    <row r="21" spans="1:8" ht="12.75">
      <c r="A21" s="28"/>
      <c r="B21" s="29"/>
      <c r="C21" s="30"/>
      <c r="D21" s="57" t="s">
        <v>21</v>
      </c>
      <c r="E21" s="2"/>
      <c r="F21" s="53">
        <v>0.15</v>
      </c>
      <c r="G21" s="27">
        <f t="shared" si="1"/>
        <v>0</v>
      </c>
      <c r="H21" s="1"/>
    </row>
    <row r="22" spans="1:8" ht="12.75">
      <c r="A22" s="28"/>
      <c r="B22" s="29"/>
      <c r="C22" s="30"/>
      <c r="D22" s="57" t="s">
        <v>21</v>
      </c>
      <c r="E22" s="2"/>
      <c r="F22" s="53"/>
      <c r="G22" s="27">
        <f t="shared" si="0"/>
        <v>0</v>
      </c>
      <c r="H22" s="1"/>
    </row>
    <row r="23" spans="1:8" ht="15.75">
      <c r="A23" s="28"/>
      <c r="B23" s="29"/>
      <c r="C23" s="30"/>
      <c r="D23" s="30"/>
      <c r="E23" s="36"/>
      <c r="F23" s="37" t="s">
        <v>33</v>
      </c>
      <c r="G23" s="55">
        <f>SUM(G8:G22)</f>
        <v>579.6799851983403</v>
      </c>
      <c r="H23" s="1"/>
    </row>
    <row r="24" spans="1:8" ht="12.75">
      <c r="A24" s="28"/>
      <c r="B24" s="29"/>
      <c r="C24" s="30"/>
      <c r="D24" s="30"/>
      <c r="E24" s="36"/>
      <c r="F24" s="38" t="s">
        <v>73</v>
      </c>
      <c r="G24" s="39"/>
      <c r="H24" s="1"/>
    </row>
    <row r="25" spans="1:8" ht="12.75">
      <c r="A25" s="40"/>
      <c r="B25" s="41"/>
      <c r="C25" s="42"/>
      <c r="D25" s="42"/>
      <c r="H25" s="1"/>
    </row>
    <row r="26" spans="1:8" ht="12.75">
      <c r="A26" s="40"/>
      <c r="B26" s="42"/>
      <c r="C26" s="40" t="s">
        <v>12</v>
      </c>
      <c r="D26" s="43"/>
      <c r="H26" s="1"/>
    </row>
    <row r="27" spans="1:8" ht="12.75">
      <c r="A27" s="40"/>
      <c r="B27" s="42"/>
      <c r="C27" s="40"/>
      <c r="D27" s="28"/>
      <c r="E27" s="28"/>
      <c r="F27" s="30"/>
      <c r="G27" s="30"/>
      <c r="H27" s="1"/>
    </row>
    <row r="28" spans="1:8" ht="12.75">
      <c r="A28" s="44" t="s">
        <v>6</v>
      </c>
      <c r="B28" s="39">
        <f>(1273.24*$B$7/($B$9*$B$9))</f>
        <v>5.196345626527792</v>
      </c>
      <c r="C28" s="45" t="s">
        <v>7</v>
      </c>
      <c r="D28" s="24"/>
      <c r="E28" s="24"/>
      <c r="F28" s="24"/>
      <c r="G28" s="24"/>
      <c r="H28" s="24"/>
    </row>
    <row r="29" spans="1:8" ht="14.25">
      <c r="A29" s="21" t="s">
        <v>34</v>
      </c>
      <c r="B29" s="27">
        <f>$B$28*$B$28/19.62</f>
        <v>1.3762491269283645</v>
      </c>
      <c r="C29" s="23" t="s">
        <v>2</v>
      </c>
      <c r="D29" s="24"/>
      <c r="E29" s="46"/>
      <c r="F29" s="28"/>
      <c r="G29" s="28"/>
      <c r="H29" s="24"/>
    </row>
    <row r="30" spans="1:8" ht="15.75">
      <c r="A30" s="21" t="s">
        <v>35</v>
      </c>
      <c r="B30" s="47">
        <f>$B$28*($B$9/1000)/($B$13/10000)</f>
        <v>2744075.5955750104</v>
      </c>
      <c r="C30" s="23" t="s">
        <v>9</v>
      </c>
      <c r="D30" s="24"/>
      <c r="E30" s="48"/>
      <c r="F30" s="49"/>
      <c r="G30" s="30"/>
      <c r="H30" s="24"/>
    </row>
    <row r="31" spans="1:8" ht="12.75">
      <c r="A31" s="21" t="s">
        <v>10</v>
      </c>
      <c r="B31" s="67">
        <v>0.010449989916293808</v>
      </c>
      <c r="C31" s="23" t="s">
        <v>9</v>
      </c>
      <c r="D31" s="24"/>
      <c r="E31" s="30"/>
      <c r="F31" s="30"/>
      <c r="G31" s="30"/>
      <c r="H31" s="24"/>
    </row>
    <row r="32" spans="1:8" ht="12.75">
      <c r="A32" s="26" t="s">
        <v>11</v>
      </c>
      <c r="B32" s="62">
        <f>(1/POWER($B$31,0.5))+2*LOG10((2.51/($B$30*(POWER($B$31,0.5))))+($B$11/(3.71*$B$9)))</f>
        <v>-0.0006696323178747576</v>
      </c>
      <c r="C32" s="23"/>
      <c r="D32" s="24"/>
      <c r="E32" s="30"/>
      <c r="F32" s="30"/>
      <c r="G32" s="30"/>
      <c r="H32" s="24"/>
    </row>
    <row r="33" spans="1:8" ht="12.75">
      <c r="A33" s="60" t="s">
        <v>74</v>
      </c>
      <c r="B33" s="22">
        <f>G23+N23</f>
        <v>579.6799851983403</v>
      </c>
      <c r="C33" s="23" t="s">
        <v>2</v>
      </c>
      <c r="D33" s="24"/>
      <c r="E33" s="30"/>
      <c r="F33" s="30"/>
      <c r="G33" s="30"/>
      <c r="H33" s="24"/>
    </row>
    <row r="34" spans="1:7" ht="15.75">
      <c r="A34" s="37" t="s">
        <v>36</v>
      </c>
      <c r="B34" s="22">
        <f>$G$23+$B$8</f>
        <v>6429.679985198341</v>
      </c>
      <c r="C34" s="23" t="s">
        <v>2</v>
      </c>
      <c r="D34" s="42"/>
      <c r="E34" s="40"/>
      <c r="F34" s="50"/>
      <c r="G34" s="42"/>
    </row>
    <row r="35" spans="1:7" ht="15.75">
      <c r="A35" s="21" t="s">
        <v>68</v>
      </c>
      <c r="B35" s="61">
        <f>(B31)*(B34/(B9/1000))*B29</f>
        <v>190.6604208065744</v>
      </c>
      <c r="C35" s="23" t="s">
        <v>2</v>
      </c>
      <c r="D35" s="24"/>
      <c r="E35" s="24"/>
      <c r="F35" s="24"/>
      <c r="G35" s="24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24"/>
      <c r="B37" s="52"/>
      <c r="C37" s="24"/>
      <c r="D37" s="24"/>
      <c r="E37" s="24"/>
      <c r="F37" s="24"/>
      <c r="G37" s="24"/>
      <c r="H37" s="24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4"/>
      <c r="B39" s="24"/>
      <c r="C39" s="24"/>
      <c r="D39" s="24"/>
      <c r="E39" s="24"/>
      <c r="F39" s="24"/>
      <c r="G39" s="24"/>
      <c r="H39" s="51"/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  <row r="47" spans="1:8" ht="12.75">
      <c r="A47" s="24"/>
      <c r="B47" s="24"/>
      <c r="C47" s="24"/>
      <c r="D47" s="24"/>
      <c r="E47" s="24"/>
      <c r="F47" s="24"/>
      <c r="G47" s="24"/>
      <c r="H47" s="24"/>
    </row>
    <row r="48" spans="1:8" ht="12.75">
      <c r="A48" s="24"/>
      <c r="B48" s="24"/>
      <c r="C48" s="24"/>
      <c r="D48" s="24"/>
      <c r="E48" s="24"/>
      <c r="F48" s="24"/>
      <c r="G48" s="24"/>
      <c r="H48" s="24"/>
    </row>
    <row r="49" spans="1:8" ht="12.75">
      <c r="A49" s="24"/>
      <c r="B49" s="24"/>
      <c r="C49" s="24"/>
      <c r="D49" s="24"/>
      <c r="E49" s="24"/>
      <c r="F49" s="24"/>
      <c r="G49" s="24"/>
      <c r="H49" s="24"/>
    </row>
    <row r="50" spans="1:8" ht="12.75">
      <c r="A50" s="24"/>
      <c r="B50" s="24"/>
      <c r="C50" s="24"/>
      <c r="D50" s="24"/>
      <c r="E50" s="24"/>
      <c r="F50" s="24"/>
      <c r="G50" s="24"/>
      <c r="H50" s="24"/>
    </row>
    <row r="51" spans="1:8" ht="12.75">
      <c r="A51" s="24"/>
      <c r="B51" s="24"/>
      <c r="C51" s="24"/>
      <c r="D51" s="24"/>
      <c r="E51" s="24"/>
      <c r="F51" s="24"/>
      <c r="G51" s="24"/>
      <c r="H51" s="24"/>
    </row>
    <row r="52" spans="1:8" ht="12.75">
      <c r="A52" s="24"/>
      <c r="B52" s="24"/>
      <c r="C52" s="24"/>
      <c r="D52" s="24"/>
      <c r="E52" s="24"/>
      <c r="F52" s="24"/>
      <c r="G52" s="24"/>
      <c r="H52" s="24"/>
    </row>
    <row r="53" spans="1:8" ht="12.75">
      <c r="A53" s="24"/>
      <c r="B53" s="24"/>
      <c r="C53" s="24"/>
      <c r="D53" s="24"/>
      <c r="E53" s="24"/>
      <c r="F53" s="24"/>
      <c r="G53" s="24"/>
      <c r="H53" s="24"/>
    </row>
    <row r="54" spans="1:8" ht="12.75">
      <c r="A54" s="24"/>
      <c r="B54" s="24"/>
      <c r="C54" s="24"/>
      <c r="D54" s="24"/>
      <c r="E54" s="24"/>
      <c r="F54" s="24"/>
      <c r="G54" s="24"/>
      <c r="H54" s="24"/>
    </row>
    <row r="55" spans="1:8" ht="12.75">
      <c r="A55" s="24"/>
      <c r="B55" s="24"/>
      <c r="C55" s="24"/>
      <c r="D55" s="24"/>
      <c r="E55" s="24"/>
      <c r="F55" s="24"/>
      <c r="G55" s="24"/>
      <c r="H55" s="24"/>
    </row>
    <row r="56" spans="1:8" ht="12.75">
      <c r="A56" s="24"/>
      <c r="B56" s="24"/>
      <c r="C56" s="24"/>
      <c r="D56" s="24"/>
      <c r="E56" s="24"/>
      <c r="F56" s="24"/>
      <c r="G56" s="24"/>
      <c r="H56" s="24"/>
    </row>
    <row r="57" spans="1:8" ht="12.75">
      <c r="A57" s="24"/>
      <c r="B57" s="24"/>
      <c r="C57" s="24"/>
      <c r="D57" s="24"/>
      <c r="E57" s="24"/>
      <c r="F57" s="24"/>
      <c r="G57" s="24"/>
      <c r="H57" s="24"/>
    </row>
    <row r="58" spans="1:8" ht="12.75">
      <c r="A58" s="24"/>
      <c r="B58" s="24"/>
      <c r="C58" s="24"/>
      <c r="D58" s="24"/>
      <c r="E58" s="24"/>
      <c r="F58" s="24"/>
      <c r="G58" s="24"/>
      <c r="H58" s="24"/>
    </row>
    <row r="59" spans="1:8" ht="12.75">
      <c r="A59" s="24"/>
      <c r="B59" s="24"/>
      <c r="C59" s="24"/>
      <c r="D59" s="24"/>
      <c r="E59" s="24"/>
      <c r="F59" s="24"/>
      <c r="G59" s="24"/>
      <c r="H59" s="24"/>
    </row>
    <row r="60" spans="1:8" ht="12.75">
      <c r="A60" s="24"/>
      <c r="B60" s="24"/>
      <c r="C60" s="24"/>
      <c r="D60" s="24"/>
      <c r="E60" s="24"/>
      <c r="F60" s="24"/>
      <c r="G60" s="24"/>
      <c r="H60" s="24"/>
    </row>
    <row r="61" spans="1:8" ht="12.75">
      <c r="A61" s="24"/>
      <c r="B61" s="24"/>
      <c r="C61" s="24"/>
      <c r="D61" s="24"/>
      <c r="E61" s="24"/>
      <c r="F61" s="24"/>
      <c r="G61" s="24"/>
      <c r="H61" s="24"/>
    </row>
    <row r="62" spans="1:8" ht="12.75">
      <c r="A62" s="24"/>
      <c r="B62" s="24"/>
      <c r="C62" s="24"/>
      <c r="D62" s="24"/>
      <c r="E62" s="24"/>
      <c r="F62" s="24"/>
      <c r="G62" s="24"/>
      <c r="H62" s="24"/>
    </row>
    <row r="63" spans="1:8" ht="12.75">
      <c r="A63" s="24"/>
      <c r="B63" s="24"/>
      <c r="C63" s="24"/>
      <c r="D63" s="24"/>
      <c r="E63" s="24"/>
      <c r="F63" s="24"/>
      <c r="G63" s="24"/>
      <c r="H63" s="24"/>
    </row>
    <row r="64" spans="1:8" ht="12.75">
      <c r="A64" s="24"/>
      <c r="B64" s="24"/>
      <c r="C64" s="24"/>
      <c r="D64" s="24"/>
      <c r="E64" s="24"/>
      <c r="F64" s="24"/>
      <c r="G64" s="24"/>
      <c r="H64" s="24"/>
    </row>
    <row r="65" spans="1:8" ht="12.75">
      <c r="A65" s="24"/>
      <c r="B65" s="24"/>
      <c r="C65" s="24"/>
      <c r="D65" s="24"/>
      <c r="E65" s="24"/>
      <c r="F65" s="24"/>
      <c r="G65" s="24"/>
      <c r="H65" s="24"/>
    </row>
    <row r="66" spans="1:8" ht="12.75">
      <c r="A66" s="24"/>
      <c r="B66" s="24"/>
      <c r="C66" s="24"/>
      <c r="D66" s="24"/>
      <c r="E66" s="24"/>
      <c r="F66" s="24"/>
      <c r="G66" s="24"/>
      <c r="H66" s="24"/>
    </row>
    <row r="67" spans="1:8" ht="12.75">
      <c r="A67" s="24"/>
      <c r="B67" s="24"/>
      <c r="C67" s="24"/>
      <c r="D67" s="24"/>
      <c r="E67" s="24"/>
      <c r="F67" s="24"/>
      <c r="G67" s="24"/>
      <c r="H67" s="24"/>
    </row>
    <row r="68" spans="1:8" ht="12.75">
      <c r="A68" s="24"/>
      <c r="B68" s="24"/>
      <c r="C68" s="24"/>
      <c r="D68" s="24"/>
      <c r="E68" s="24"/>
      <c r="F68" s="24"/>
      <c r="G68" s="24"/>
      <c r="H68" s="24"/>
    </row>
    <row r="69" spans="1:8" ht="12.75">
      <c r="A69" s="24"/>
      <c r="B69" s="24"/>
      <c r="C69" s="24"/>
      <c r="D69" s="24"/>
      <c r="E69" s="24"/>
      <c r="F69" s="24"/>
      <c r="G69" s="24"/>
      <c r="H69" s="24"/>
    </row>
  </sheetData>
  <hyperlinks>
    <hyperlink ref="A14" location="'PROPIEDADES AGUA'!A1" display="                                      Ver tabla de viscosidades del agua"/>
  </hyperlinks>
  <printOptions/>
  <pageMargins left="0.4" right="0.75" top="0.36" bottom="1.36" header="0" footer="0"/>
  <pageSetup horizontalDpi="300" verticalDpi="300" orientation="landscape" r:id="rId6"/>
  <drawing r:id="rId5"/>
  <legacyDrawing r:id="rId4"/>
  <oleObjects>
    <oleObject progId="Paint.Picture" shapeId="437297" r:id="rId2"/>
    <oleObject progId="Paint.Picture" shapeId="437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Eusebio</dc:creator>
  <cp:keywords/>
  <dc:description/>
  <cp:lastModifiedBy>xxx</cp:lastModifiedBy>
  <cp:lastPrinted>2006-11-27T10:57:30Z</cp:lastPrinted>
  <dcterms:created xsi:type="dcterms:W3CDTF">2002-09-19T10:13:18Z</dcterms:created>
  <dcterms:modified xsi:type="dcterms:W3CDTF">2012-07-06T16:28:20Z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