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225" yWindow="0" windowWidth="12150" windowHeight="10185" tabRatio="775" activeTab="1"/>
  </bookViews>
  <sheets>
    <sheet name="Granulom. inicial" sheetId="2" r:id="rId1"/>
    <sheet name="Granulometría-Límites" sheetId="1" r:id="rId2"/>
  </sheets>
  <calcPr calcId="145621"/>
</workbook>
</file>

<file path=xl/calcChain.xml><?xml version="1.0" encoding="utf-8"?>
<calcChain xmlns="http://schemas.openxmlformats.org/spreadsheetml/2006/main">
  <c r="G43" i="1" l="1"/>
  <c r="H23" i="1"/>
  <c r="J19" i="2"/>
  <c r="J9" i="2" s="1"/>
  <c r="J18" i="2"/>
  <c r="J12" i="2" s="1"/>
  <c r="M12" i="2"/>
  <c r="D24" i="2"/>
  <c r="E14" i="2"/>
  <c r="E13" i="2"/>
  <c r="E12" i="2"/>
  <c r="E11" i="2"/>
  <c r="E10" i="2"/>
  <c r="E9" i="2"/>
  <c r="E8" i="2"/>
  <c r="J10" i="2" l="1"/>
  <c r="E19" i="2"/>
  <c r="E15" i="2"/>
  <c r="E17" i="2"/>
  <c r="E16" i="2"/>
  <c r="E18" i="2"/>
  <c r="J13" i="2" l="1"/>
  <c r="E23" i="2" l="1"/>
  <c r="E22" i="2"/>
  <c r="J20" i="2"/>
  <c r="E21" i="2"/>
  <c r="E20" i="2"/>
  <c r="E24" i="2"/>
  <c r="J14" i="2"/>
  <c r="F8" i="2" s="1"/>
  <c r="F9" i="2" s="1"/>
  <c r="G9" i="2" l="1"/>
  <c r="H24" i="1" s="1"/>
  <c r="F10" i="2"/>
  <c r="F11" i="2" l="1"/>
  <c r="G10" i="2"/>
  <c r="H25" i="1" s="1"/>
  <c r="F12" i="2" l="1"/>
  <c r="G11" i="2"/>
  <c r="H26" i="1" s="1"/>
  <c r="G12" i="2" l="1"/>
  <c r="H27" i="1" s="1"/>
  <c r="F13" i="2"/>
  <c r="G13" i="2" l="1"/>
  <c r="H28" i="1" s="1"/>
  <c r="F14" i="2"/>
  <c r="F15" i="2" l="1"/>
  <c r="G14" i="2"/>
  <c r="H29" i="1" l="1"/>
  <c r="E27" i="2"/>
  <c r="F16" i="2"/>
  <c r="G15" i="2"/>
  <c r="H30" i="1" s="1"/>
  <c r="G16" i="2" l="1"/>
  <c r="H31" i="1" s="1"/>
  <c r="F17" i="2"/>
  <c r="G17" i="2" l="1"/>
  <c r="F18" i="2"/>
  <c r="F19" i="2" l="1"/>
  <c r="G18" i="2"/>
  <c r="H33" i="1" s="1"/>
  <c r="H32" i="1"/>
  <c r="E28" i="2"/>
  <c r="F20" i="2" l="1"/>
  <c r="G19" i="2"/>
  <c r="H34" i="1" l="1"/>
  <c r="E29" i="2"/>
  <c r="E26" i="2" s="1"/>
  <c r="D48" i="1" s="1"/>
  <c r="G20" i="2"/>
  <c r="F21" i="2"/>
  <c r="F22" i="2" l="1"/>
  <c r="G21" i="2"/>
  <c r="H36" i="1" s="1"/>
  <c r="H35" i="1"/>
  <c r="H27" i="2"/>
  <c r="F23" i="2" l="1"/>
  <c r="G22" i="2"/>
  <c r="H37" i="1" l="1"/>
  <c r="H28" i="2"/>
  <c r="F24" i="2"/>
  <c r="G24" i="2" s="1"/>
  <c r="G23" i="2"/>
  <c r="H38" i="1" l="1"/>
  <c r="I27" i="2"/>
  <c r="F48" i="1" s="1"/>
  <c r="H29" i="2"/>
  <c r="H26" i="2" s="1"/>
  <c r="E48" i="1" s="1"/>
</calcChain>
</file>

<file path=xl/sharedStrings.xml><?xml version="1.0" encoding="utf-8"?>
<sst xmlns="http://schemas.openxmlformats.org/spreadsheetml/2006/main" count="130" uniqueCount="123">
  <si>
    <t>PETICIONARIO</t>
  </si>
  <si>
    <t>SOLICITANTE ENSAYOS</t>
  </si>
  <si>
    <t>OBRA</t>
  </si>
  <si>
    <t>MODALIDAD DE MUESTREO</t>
  </si>
  <si>
    <t>MATERIAL</t>
  </si>
  <si>
    <t>FECHA DE REGISTRO</t>
  </si>
  <si>
    <t>FECHA DE MUESTREO</t>
  </si>
  <si>
    <t>ENSAYOS QUE CONTEMPLAN ESTE ACTA</t>
  </si>
  <si>
    <t>CÓDIGO DEL ENSAYO</t>
  </si>
  <si>
    <t>TÍTULO DE LA NORMA O PROCEDIMIENTO DE ENSAYO</t>
  </si>
  <si>
    <t>DATOS COMPLEMENTARIOS DE LA MUESTRA</t>
  </si>
  <si>
    <t>NÚMERO Y AÑO DE EDICIÓN</t>
  </si>
  <si>
    <t>GTL-02</t>
  </si>
  <si>
    <t>Preparación de muestras para ensayos de suelo</t>
  </si>
  <si>
    <t>Análisis granulométrico por tamizado</t>
  </si>
  <si>
    <t>Determinación del límite líquido de un suelo por el método del aparato de Casagrande</t>
  </si>
  <si>
    <t>Determinación del límite plástico de un sueloMétodo de ensayo Normalizado de clasificación de suelos</t>
  </si>
  <si>
    <t>GTL-04</t>
  </si>
  <si>
    <t>GTL-05</t>
  </si>
  <si>
    <t>GTL-06</t>
  </si>
  <si>
    <t>GTL-01</t>
  </si>
  <si>
    <t>Método de ensayo Normalizado de clasificación de suelos</t>
  </si>
  <si>
    <t>UNE 103100:95</t>
  </si>
  <si>
    <t>UNE 103101:95</t>
  </si>
  <si>
    <t>UNE 103103:94</t>
  </si>
  <si>
    <t>UNE 103104:93</t>
  </si>
  <si>
    <t>ASTM-D 2487/00</t>
  </si>
  <si>
    <t>Tamices</t>
  </si>
  <si>
    <t>Pasa muestra total (%)</t>
  </si>
  <si>
    <t>Tamices UNE 7050-2:97 (mm)</t>
  </si>
  <si>
    <t>RESULTADOS DE LOS ENSAYOS</t>
  </si>
  <si>
    <t>GTL-04 (Granulometría)</t>
  </si>
  <si>
    <t>RESULTADO DEL ENSAYO</t>
  </si>
  <si>
    <t>Límite Líquido</t>
  </si>
  <si>
    <t>Límite Plástico</t>
  </si>
  <si>
    <t>Fecha finalización</t>
  </si>
  <si>
    <t>Resultado</t>
  </si>
  <si>
    <t>GTL-05 GTL-06</t>
  </si>
  <si>
    <t>Índice de plasticidad</t>
  </si>
  <si>
    <t>Símbolo de grupo</t>
  </si>
  <si>
    <t>% Gravas</t>
  </si>
  <si>
    <t>% Arenas</t>
  </si>
  <si>
    <t>% Finos</t>
  </si>
  <si>
    <t>Universidad de Alicante</t>
  </si>
  <si>
    <t>Universitat d'Alacant</t>
  </si>
  <si>
    <t xml:space="preserve">Dpto. de Ingeniería de la Construcción, </t>
  </si>
  <si>
    <t>Obras Públicas e Infraestructura Urbana</t>
  </si>
  <si>
    <t>ANÁLISIS GRANULOMÉTRICO DE SUELOS POR TAMIZADO</t>
  </si>
  <si>
    <t>MUESTRA</t>
  </si>
  <si>
    <t>UNE 103.101/95</t>
  </si>
  <si>
    <t>Fecha :</t>
  </si>
  <si>
    <t>Cálculos previos</t>
  </si>
  <si>
    <t>Retenido</t>
  </si>
  <si>
    <t>Pasa en muestra total</t>
  </si>
  <si>
    <t>Muestra total seca aire</t>
  </si>
  <si>
    <t>ASTM</t>
  </si>
  <si>
    <t>UNE mm</t>
  </si>
  <si>
    <t>M &gt; 20 mm, total lav. Y seca</t>
  </si>
  <si>
    <t>Desig.</t>
  </si>
  <si>
    <t>mm</t>
  </si>
  <si>
    <t>Parcial (gr)</t>
  </si>
  <si>
    <t>Total (gr)</t>
  </si>
  <si>
    <t>Porcentaje</t>
  </si>
  <si>
    <t>M &lt; 20 mm, seca aire ensay.</t>
  </si>
  <si>
    <t>4"</t>
  </si>
  <si>
    <t>M 20-2 mm, lavada y seca</t>
  </si>
  <si>
    <t>3"</t>
  </si>
  <si>
    <t>M 20-2 mm, total lav. Y seca</t>
  </si>
  <si>
    <t>2,5"</t>
  </si>
  <si>
    <t>M &gt; 2 mm, lavada y seca</t>
  </si>
  <si>
    <t>2"</t>
  </si>
  <si>
    <t>M &lt; 2 mm, ensay seca aire</t>
  </si>
  <si>
    <t>1,5"</t>
  </si>
  <si>
    <t>M &lt; 2 ensayada y seca</t>
  </si>
  <si>
    <t>1"</t>
  </si>
  <si>
    <t>M &lt; 2 mm, total y seca</t>
  </si>
  <si>
    <t>3/4"</t>
  </si>
  <si>
    <t xml:space="preserve">Muestra total seca  </t>
  </si>
  <si>
    <t>1/2"</t>
  </si>
  <si>
    <t>Factores de corrección</t>
  </si>
  <si>
    <t>3/8"</t>
  </si>
  <si>
    <t>1/4"</t>
  </si>
  <si>
    <t>Humedad higroscópica</t>
  </si>
  <si>
    <t>Nº4</t>
  </si>
  <si>
    <t>Factor de corrección (f)</t>
  </si>
  <si>
    <t>Nº10</t>
  </si>
  <si>
    <t>Factor de corrección (f1)</t>
  </si>
  <si>
    <t>Nº30</t>
  </si>
  <si>
    <t>Factor de corrección (f2)</t>
  </si>
  <si>
    <t>Nº40</t>
  </si>
  <si>
    <t>Nº70</t>
  </si>
  <si>
    <t>Nº200</t>
  </si>
  <si>
    <t>Fondo</t>
  </si>
  <si>
    <t>% GRAVA &gt; 2 mm</t>
  </si>
  <si>
    <t>% ARENA 2 - 0,08 mm</t>
  </si>
  <si>
    <t>% FINOS &lt; 0,08 mm</t>
  </si>
  <si>
    <t>% Bolos &gt; 63 mm</t>
  </si>
  <si>
    <t>% Grava gruesa (63 - 20 mm)</t>
  </si>
  <si>
    <t>% Arena gruesa (2 - 0,63 mm)</t>
  </si>
  <si>
    <t>% Grava media (20 - 6,3 mm)</t>
  </si>
  <si>
    <t>% Arena media (0,63 - 0,2 mm)</t>
  </si>
  <si>
    <t>% Grava fina (6,3 - 2 mm)</t>
  </si>
  <si>
    <t>% Arena fina (0,2 - 0,08 mm)</t>
  </si>
  <si>
    <t>A</t>
  </si>
  <si>
    <t>B</t>
  </si>
  <si>
    <t>C</t>
  </si>
  <si>
    <t>D</t>
  </si>
  <si>
    <t>E</t>
  </si>
  <si>
    <t>F</t>
  </si>
  <si>
    <t>G</t>
  </si>
  <si>
    <t>H</t>
  </si>
  <si>
    <t>SUMA finos</t>
  </si>
  <si>
    <t>J</t>
  </si>
  <si>
    <t>Finos</t>
  </si>
  <si>
    <t>K</t>
  </si>
  <si>
    <t>Suelo</t>
  </si>
  <si>
    <t>OBSERVACIONES</t>
  </si>
  <si>
    <t>C1-01</t>
  </si>
  <si>
    <t>Muestra alterada</t>
  </si>
  <si>
    <t>NLT - 148/91</t>
  </si>
  <si>
    <t>S-2 COTA 3,80 a 4,10 metros</t>
  </si>
  <si>
    <t>CL</t>
  </si>
  <si>
    <t>Arcillas de baja plasticidad.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</si>
</sst>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theme="1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sz val="6"/>
      <color theme="1"/>
      <name val="Calibri"/>
      <family val="2"/>
      <scheme val="minor"/>
    </font>
    <font>
      <b/>
      <sz val="5"/>
      <color theme="1"/>
      <name val="Arial Narrow"/>
      <family val="2"/>
    </font>
    <font>
      <sz val="5"/>
      <color theme="1"/>
      <name val="Arial Narrow"/>
      <family val="2"/>
    </font>
    <font>
      <sz val="5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11"/>
      <name val="Calibri"/>
      <family val="2"/>
      <scheme val="minor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2" fontId="12" fillId="0" borderId="3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2" fontId="12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2" fontId="4" fillId="3" borderId="28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4" fillId="0" borderId="0" xfId="0" applyFont="1"/>
    <xf numFmtId="0" fontId="5" fillId="0" borderId="19" xfId="0" applyFont="1" applyBorder="1" applyAlignment="1"/>
    <xf numFmtId="0" fontId="0" fillId="0" borderId="32" xfId="0" applyFont="1" applyBorder="1" applyAlignment="1"/>
    <xf numFmtId="0" fontId="0" fillId="0" borderId="33" xfId="0" applyFont="1" applyBorder="1" applyAlignme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19" xfId="0" applyFont="1" applyBorder="1" applyAlignment="1">
      <alignment vertical="center"/>
    </xf>
    <xf numFmtId="0" fontId="21" fillId="0" borderId="32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15" fillId="0" borderId="0" xfId="0" applyFont="1" applyBorder="1"/>
    <xf numFmtId="0" fontId="15" fillId="0" borderId="0" xfId="0" applyFont="1"/>
    <xf numFmtId="0" fontId="16" fillId="0" borderId="0" xfId="0" applyFont="1"/>
    <xf numFmtId="0" fontId="15" fillId="0" borderId="32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0" fillId="3" borderId="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/>
    </xf>
    <xf numFmtId="0" fontId="21" fillId="0" borderId="48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2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5" xfId="0" applyFont="1" applyBorder="1"/>
    <xf numFmtId="0" fontId="5" fillId="0" borderId="20" xfId="0" applyFont="1" applyBorder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5" fillId="0" borderId="16" xfId="0" applyFont="1" applyBorder="1"/>
    <xf numFmtId="0" fontId="6" fillId="0" borderId="17" xfId="0" applyFont="1" applyBorder="1" applyAlignment="1">
      <alignment horizontal="center" vertical="center"/>
    </xf>
    <xf numFmtId="2" fontId="23" fillId="0" borderId="15" xfId="0" applyNumberFormat="1" applyFont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  <xf numFmtId="2" fontId="23" fillId="0" borderId="17" xfId="0" applyNumberFormat="1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2" fontId="12" fillId="0" borderId="34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0" fillId="3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20" fillId="3" borderId="34" xfId="0" applyFont="1" applyFill="1" applyBorder="1" applyAlignment="1">
      <alignment vertical="center"/>
    </xf>
    <xf numFmtId="0" fontId="22" fillId="3" borderId="44" xfId="0" applyFont="1" applyFill="1" applyBorder="1" applyAlignment="1">
      <alignment vertical="center"/>
    </xf>
    <xf numFmtId="0" fontId="22" fillId="3" borderId="37" xfId="0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20" fillId="3" borderId="12" xfId="0" applyFont="1" applyFill="1" applyBorder="1" applyAlignment="1">
      <alignment horizontal="center" vertical="center" wrapText="1"/>
    </xf>
    <xf numFmtId="0" fontId="0" fillId="3" borderId="51" xfId="0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0" fontId="17" fillId="3" borderId="48" xfId="0" applyFont="1" applyFill="1" applyBorder="1" applyAlignment="1">
      <alignment horizontal="center" vertical="center" wrapText="1"/>
    </xf>
    <xf numFmtId="0" fontId="0" fillId="0" borderId="49" xfId="0" applyBorder="1" applyAlignment="1"/>
    <xf numFmtId="0" fontId="20" fillId="3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24" fillId="0" borderId="16" xfId="0" applyFont="1" applyBorder="1" applyAlignment="1"/>
    <xf numFmtId="0" fontId="25" fillId="0" borderId="16" xfId="0" applyFont="1" applyBorder="1" applyAlignment="1"/>
    <xf numFmtId="0" fontId="17" fillId="3" borderId="1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24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4100238037649"/>
          <c:y val="0.10749202764280659"/>
          <c:w val="0.84259449732914193"/>
          <c:h val="0.7198708517897058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2.6607538802660754E-2"/>
                  <c:y val="-6.1728375059662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825805588048723E-2"/>
                  <c:y val="-6.1728375059662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3.7037025035797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8691796008869232E-3"/>
                  <c:y val="-1.234567501193251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825572801182561E-2"/>
                  <c:y val="1.23456750119325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r"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'Granulometría-Límites'!$G$23:$G$38</c:f>
              <c:numCache>
                <c:formatCode>General</c:formatCode>
                <c:ptCount val="16"/>
                <c:pt idx="0">
                  <c:v>100</c:v>
                </c:pt>
                <c:pt idx="1">
                  <c:v>80</c:v>
                </c:pt>
                <c:pt idx="2">
                  <c:v>63</c:v>
                </c:pt>
                <c:pt idx="3">
                  <c:v>50</c:v>
                </c:pt>
                <c:pt idx="4">
                  <c:v>40</c:v>
                </c:pt>
                <c:pt idx="5">
                  <c:v>25</c:v>
                </c:pt>
                <c:pt idx="6">
                  <c:v>20</c:v>
                </c:pt>
                <c:pt idx="7">
                  <c:v>12.5</c:v>
                </c:pt>
                <c:pt idx="8">
                  <c:v>10</c:v>
                </c:pt>
                <c:pt idx="9">
                  <c:v>6.3</c:v>
                </c:pt>
                <c:pt idx="10">
                  <c:v>5</c:v>
                </c:pt>
                <c:pt idx="11">
                  <c:v>2</c:v>
                </c:pt>
                <c:pt idx="12">
                  <c:v>1.25</c:v>
                </c:pt>
                <c:pt idx="13">
                  <c:v>0.4</c:v>
                </c:pt>
                <c:pt idx="14">
                  <c:v>0.16</c:v>
                </c:pt>
                <c:pt idx="15">
                  <c:v>0.08</c:v>
                </c:pt>
              </c:numCache>
            </c:numRef>
          </c:xVal>
          <c:yVal>
            <c:numRef>
              <c:f>'Granulometría-Límites'!$H$23:$H$38</c:f>
              <c:numCache>
                <c:formatCode>0.00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95.610335962490751</c:v>
                </c:pt>
                <c:pt idx="5">
                  <c:v>93.883901486739404</c:v>
                </c:pt>
                <c:pt idx="6">
                  <c:v>92.289714777236426</c:v>
                </c:pt>
                <c:pt idx="7">
                  <c:v>91.807320685322921</c:v>
                </c:pt>
                <c:pt idx="8">
                  <c:v>91.582951340246879</c:v>
                </c:pt>
                <c:pt idx="9">
                  <c:v>90.702301660823395</c:v>
                </c:pt>
                <c:pt idx="10">
                  <c:v>89.163501902510163</c:v>
                </c:pt>
                <c:pt idx="11">
                  <c:v>79.578256506407172</c:v>
                </c:pt>
                <c:pt idx="12">
                  <c:v>78.86295595110488</c:v>
                </c:pt>
                <c:pt idx="13">
                  <c:v>70.245287356272485</c:v>
                </c:pt>
                <c:pt idx="14">
                  <c:v>60.248110547642796</c:v>
                </c:pt>
                <c:pt idx="15">
                  <c:v>52.822609544980892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50176"/>
        <c:axId val="118459008"/>
      </c:scatterChart>
      <c:valAx>
        <c:axId val="106850176"/>
        <c:scaling>
          <c:logBase val="10"/>
          <c:orientation val="maxMin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s-ES_tradnl" sz="800"/>
                  <a:t>Diámetro de las partículas (mm)</a:t>
                </a:r>
              </a:p>
            </c:rich>
          </c:tx>
          <c:layout>
            <c:manualLayout>
              <c:xMode val="edge"/>
              <c:yMode val="edge"/>
              <c:x val="0.32175998661744737"/>
              <c:y val="0.91531090204935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18459008"/>
        <c:crossesAt val="0"/>
        <c:crossBetween val="midCat"/>
        <c:minorUnit val="10"/>
      </c:valAx>
      <c:valAx>
        <c:axId val="118459008"/>
        <c:scaling>
          <c:orientation val="minMax"/>
          <c:max val="100"/>
        </c:scaling>
        <c:delete val="0"/>
        <c:axPos val="r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s-ES_tradnl" sz="800"/>
                  <a:t>% que pasa</a:t>
                </a:r>
              </a:p>
            </c:rich>
          </c:tx>
          <c:layout>
            <c:manualLayout>
              <c:xMode val="edge"/>
              <c:yMode val="edge"/>
              <c:x val="1.1574100238037694E-2"/>
              <c:y val="0.325733417099414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high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06850176"/>
        <c:crossesAt val="1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Narrow" pitchFamily="34" charset="0"/>
          <a:ea typeface="Arial"/>
          <a:cs typeface="Arial"/>
        </a:defRPr>
      </a:pPr>
      <a:endParaRPr lang="es-ES"/>
    </a:p>
  </c:txPr>
  <c:printSettings>
    <c:headerFooter alignWithMargins="0"/>
    <c:pageMargins b="1" l="0.75000000000000111" r="0.750000000000001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9525</xdr:rowOff>
    </xdr:from>
    <xdr:to>
      <xdr:col>5</xdr:col>
      <xdr:colOff>647700</xdr:colOff>
      <xdr:row>37</xdr:row>
      <xdr:rowOff>152401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0</xdr:col>
      <xdr:colOff>689575</xdr:colOff>
      <xdr:row>3</xdr:row>
      <xdr:rowOff>142875</xdr:rowOff>
    </xdr:to>
    <xdr:pic>
      <xdr:nvPicPr>
        <xdr:cNvPr id="4" name="Picture 1" descr="ua-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19050"/>
          <a:ext cx="670525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B3" sqref="B3"/>
    </sheetView>
  </sheetViews>
  <sheetFormatPr baseColWidth="10" defaultRowHeight="15" x14ac:dyDescent="0.25"/>
  <cols>
    <col min="9" max="9" width="22.5703125" customWidth="1"/>
    <col min="11" max="11" width="2.85546875" customWidth="1"/>
    <col min="12" max="12" width="9.7109375" customWidth="1"/>
  </cols>
  <sheetData>
    <row r="1" spans="1:13" ht="20.25" x14ac:dyDescent="0.25">
      <c r="A1" s="6" t="s">
        <v>47</v>
      </c>
      <c r="B1" s="7"/>
      <c r="C1" s="7"/>
      <c r="D1" s="7"/>
      <c r="E1" s="7"/>
      <c r="F1" s="7"/>
      <c r="G1" s="7"/>
      <c r="H1" s="7"/>
      <c r="I1" s="7"/>
      <c r="J1" s="8" t="s">
        <v>48</v>
      </c>
    </row>
    <row r="2" spans="1:13" ht="20.25" x14ac:dyDescent="0.25">
      <c r="A2" s="9"/>
      <c r="B2" s="10"/>
      <c r="C2" s="10"/>
      <c r="D2" s="11" t="s">
        <v>49</v>
      </c>
      <c r="E2" s="10"/>
      <c r="F2" s="10"/>
      <c r="G2" s="10"/>
      <c r="H2" s="10"/>
      <c r="I2" s="10"/>
      <c r="J2" s="12" t="s">
        <v>117</v>
      </c>
    </row>
    <row r="3" spans="1:13" x14ac:dyDescent="0.25">
      <c r="A3" s="13" t="s">
        <v>50</v>
      </c>
      <c r="B3" s="14"/>
      <c r="C3" s="15"/>
      <c r="D3" s="15"/>
      <c r="E3" s="15"/>
      <c r="F3" s="15"/>
      <c r="G3" s="15"/>
      <c r="H3" s="15"/>
      <c r="I3" s="15"/>
      <c r="J3" s="16"/>
    </row>
    <row r="4" spans="1:13" ht="15.75" thickBot="1" x14ac:dyDescent="0.3">
      <c r="A4" s="13"/>
      <c r="B4" s="15"/>
      <c r="C4" s="15"/>
      <c r="D4" s="15"/>
      <c r="E4" s="15"/>
      <c r="F4" s="15"/>
      <c r="G4" s="15"/>
      <c r="H4" s="15"/>
      <c r="I4" s="17" t="s">
        <v>51</v>
      </c>
      <c r="J4" s="16"/>
      <c r="K4" s="78"/>
      <c r="L4" s="78"/>
      <c r="M4" s="78"/>
    </row>
    <row r="5" spans="1:13" x14ac:dyDescent="0.25">
      <c r="A5" s="160" t="s">
        <v>27</v>
      </c>
      <c r="B5" s="161"/>
      <c r="C5" s="162"/>
      <c r="D5" s="160" t="s">
        <v>52</v>
      </c>
      <c r="E5" s="162"/>
      <c r="F5" s="160" t="s">
        <v>53</v>
      </c>
      <c r="G5" s="162"/>
      <c r="H5" s="15"/>
      <c r="I5" s="18" t="s">
        <v>54</v>
      </c>
      <c r="J5" s="19">
        <v>2245.73</v>
      </c>
      <c r="K5" s="78" t="s">
        <v>103</v>
      </c>
      <c r="L5" s="78"/>
      <c r="M5" s="78"/>
    </row>
    <row r="6" spans="1:13" x14ac:dyDescent="0.25">
      <c r="A6" s="165" t="s">
        <v>55</v>
      </c>
      <c r="B6" s="166"/>
      <c r="C6" s="167" t="s">
        <v>56</v>
      </c>
      <c r="D6" s="163"/>
      <c r="E6" s="164"/>
      <c r="F6" s="163"/>
      <c r="G6" s="164"/>
      <c r="H6" s="15"/>
      <c r="I6" s="20" t="s">
        <v>57</v>
      </c>
      <c r="J6" s="21">
        <v>160.38</v>
      </c>
      <c r="K6" s="78" t="s">
        <v>104</v>
      </c>
      <c r="L6" s="78"/>
      <c r="M6" s="78"/>
    </row>
    <row r="7" spans="1:13" ht="15.75" thickBot="1" x14ac:dyDescent="0.3">
      <c r="A7" s="22" t="s">
        <v>58</v>
      </c>
      <c r="B7" s="23" t="s">
        <v>59</v>
      </c>
      <c r="C7" s="168"/>
      <c r="D7" s="22" t="s">
        <v>60</v>
      </c>
      <c r="E7" s="24" t="s">
        <v>61</v>
      </c>
      <c r="F7" s="22" t="s">
        <v>61</v>
      </c>
      <c r="G7" s="24" t="s">
        <v>62</v>
      </c>
      <c r="H7" s="15"/>
      <c r="I7" s="20" t="s">
        <v>63</v>
      </c>
      <c r="J7" s="21">
        <v>1072.71</v>
      </c>
      <c r="K7" s="78" t="s">
        <v>105</v>
      </c>
      <c r="L7" s="78"/>
      <c r="M7" s="78"/>
    </row>
    <row r="8" spans="1:13" x14ac:dyDescent="0.25">
      <c r="A8" s="18" t="s">
        <v>64</v>
      </c>
      <c r="B8" s="25">
        <v>101.6</v>
      </c>
      <c r="C8" s="26">
        <v>100</v>
      </c>
      <c r="D8" s="80">
        <v>0</v>
      </c>
      <c r="E8" s="27">
        <f t="shared" ref="E8:E14" si="0">D8</f>
        <v>0</v>
      </c>
      <c r="F8" s="28">
        <f>J14-E8</f>
        <v>2079.4302074149941</v>
      </c>
      <c r="G8" s="29">
        <v>100</v>
      </c>
      <c r="H8" s="15"/>
      <c r="I8" s="20" t="s">
        <v>65</v>
      </c>
      <c r="J8" s="21">
        <v>135.97</v>
      </c>
      <c r="K8" s="78" t="s">
        <v>106</v>
      </c>
      <c r="L8" s="78"/>
      <c r="M8" s="78"/>
    </row>
    <row r="9" spans="1:13" x14ac:dyDescent="0.25">
      <c r="A9" s="20" t="s">
        <v>66</v>
      </c>
      <c r="B9" s="30">
        <v>76.2</v>
      </c>
      <c r="C9" s="31">
        <v>80</v>
      </c>
      <c r="D9" s="81">
        <v>0</v>
      </c>
      <c r="E9" s="32">
        <f t="shared" si="0"/>
        <v>0</v>
      </c>
      <c r="F9" s="33">
        <f>F8-E9</f>
        <v>2079.4302074149941</v>
      </c>
      <c r="G9" s="34">
        <f>F9/$F$8*100</f>
        <v>100</v>
      </c>
      <c r="H9" s="15"/>
      <c r="I9" s="20" t="s">
        <v>67</v>
      </c>
      <c r="J9" s="35">
        <f>J8*J19</f>
        <v>264.32590308657512</v>
      </c>
      <c r="K9" s="78" t="s">
        <v>107</v>
      </c>
      <c r="L9" s="78"/>
      <c r="M9" s="78"/>
    </row>
    <row r="10" spans="1:13" x14ac:dyDescent="0.25">
      <c r="A10" s="20" t="s">
        <v>68</v>
      </c>
      <c r="B10" s="30">
        <v>63.5</v>
      </c>
      <c r="C10" s="31">
        <v>63</v>
      </c>
      <c r="D10" s="81">
        <v>0</v>
      </c>
      <c r="E10" s="32">
        <f t="shared" si="0"/>
        <v>0</v>
      </c>
      <c r="F10" s="33">
        <f t="shared" ref="F10:F24" si="1">F9-E10</f>
        <v>2079.4302074149941</v>
      </c>
      <c r="G10" s="34">
        <f t="shared" ref="G10:G24" si="2">F10/$F$8*100</f>
        <v>100</v>
      </c>
      <c r="H10" s="15"/>
      <c r="I10" s="20" t="s">
        <v>69</v>
      </c>
      <c r="J10" s="35">
        <f>J6+J9</f>
        <v>424.70590308657512</v>
      </c>
      <c r="K10" s="78" t="s">
        <v>108</v>
      </c>
      <c r="L10" s="78"/>
      <c r="M10" s="78"/>
    </row>
    <row r="11" spans="1:13" x14ac:dyDescent="0.25">
      <c r="A11" s="20" t="s">
        <v>70</v>
      </c>
      <c r="B11" s="30">
        <v>50.8</v>
      </c>
      <c r="C11" s="31">
        <v>50</v>
      </c>
      <c r="D11" s="81">
        <v>0</v>
      </c>
      <c r="E11" s="32">
        <f t="shared" si="0"/>
        <v>0</v>
      </c>
      <c r="F11" s="33">
        <f t="shared" si="1"/>
        <v>2079.4302074149941</v>
      </c>
      <c r="G11" s="34">
        <f t="shared" si="2"/>
        <v>100</v>
      </c>
      <c r="H11" s="15"/>
      <c r="I11" s="20" t="s">
        <v>71</v>
      </c>
      <c r="J11" s="21">
        <v>51.42</v>
      </c>
      <c r="K11" s="78" t="s">
        <v>109</v>
      </c>
      <c r="L11" s="78"/>
      <c r="M11" s="78"/>
    </row>
    <row r="12" spans="1:13" x14ac:dyDescent="0.25">
      <c r="A12" s="20" t="s">
        <v>72</v>
      </c>
      <c r="B12" s="30">
        <v>38.1</v>
      </c>
      <c r="C12" s="31">
        <v>40</v>
      </c>
      <c r="D12" s="81">
        <v>91.28</v>
      </c>
      <c r="E12" s="32">
        <f t="shared" si="0"/>
        <v>91.28</v>
      </c>
      <c r="F12" s="33">
        <f t="shared" si="1"/>
        <v>1988.1502074149942</v>
      </c>
      <c r="G12" s="34">
        <f t="shared" si="2"/>
        <v>95.610335962490751</v>
      </c>
      <c r="H12" s="15"/>
      <c r="I12" s="20" t="s">
        <v>73</v>
      </c>
      <c r="J12" s="36">
        <f>J11*J18</f>
        <v>46.724216265333943</v>
      </c>
      <c r="K12" s="78" t="s">
        <v>110</v>
      </c>
      <c r="L12" s="78" t="s">
        <v>111</v>
      </c>
      <c r="M12" s="79">
        <f>SUM(D20:D23)</f>
        <v>15.71</v>
      </c>
    </row>
    <row r="13" spans="1:13" x14ac:dyDescent="0.25">
      <c r="A13" s="20" t="s">
        <v>74</v>
      </c>
      <c r="B13" s="30">
        <v>25.4</v>
      </c>
      <c r="C13" s="31">
        <v>25</v>
      </c>
      <c r="D13" s="81">
        <v>35.9</v>
      </c>
      <c r="E13" s="32">
        <f t="shared" si="0"/>
        <v>35.9</v>
      </c>
      <c r="F13" s="33">
        <f t="shared" si="1"/>
        <v>1952.2502074149941</v>
      </c>
      <c r="G13" s="34">
        <f t="shared" si="2"/>
        <v>93.883901486739404</v>
      </c>
      <c r="H13" s="15"/>
      <c r="I13" s="20" t="s">
        <v>75</v>
      </c>
      <c r="J13" s="35">
        <f>(J5-J10)*J18</f>
        <v>1654.7243043284191</v>
      </c>
      <c r="K13" s="78" t="s">
        <v>112</v>
      </c>
      <c r="L13" s="78" t="s">
        <v>113</v>
      </c>
      <c r="M13" s="79"/>
    </row>
    <row r="14" spans="1:13" ht="15.75" thickBot="1" x14ac:dyDescent="0.3">
      <c r="A14" s="37" t="s">
        <v>76</v>
      </c>
      <c r="B14" s="38">
        <v>19.100000000000001</v>
      </c>
      <c r="C14" s="39">
        <v>20</v>
      </c>
      <c r="D14" s="82">
        <v>33.15</v>
      </c>
      <c r="E14" s="40">
        <f t="shared" si="0"/>
        <v>33.15</v>
      </c>
      <c r="F14" s="41">
        <f t="shared" si="1"/>
        <v>1919.100207414994</v>
      </c>
      <c r="G14" s="42">
        <f t="shared" si="2"/>
        <v>92.289714777236426</v>
      </c>
      <c r="H14" s="15"/>
      <c r="I14" s="37" t="s">
        <v>77</v>
      </c>
      <c r="J14" s="43">
        <f>J10+J13</f>
        <v>2079.4302074149941</v>
      </c>
      <c r="K14" s="78" t="s">
        <v>114</v>
      </c>
      <c r="L14" s="78"/>
      <c r="M14" s="78"/>
    </row>
    <row r="15" spans="1:13" x14ac:dyDescent="0.25">
      <c r="A15" s="18" t="s">
        <v>78</v>
      </c>
      <c r="B15" s="25">
        <v>12.7</v>
      </c>
      <c r="C15" s="44">
        <v>12.5</v>
      </c>
      <c r="D15" s="80">
        <v>5.16</v>
      </c>
      <c r="E15" s="45">
        <f>(D15/$J$8)*$J$9</f>
        <v>10.031048466034623</v>
      </c>
      <c r="F15" s="28">
        <f t="shared" si="1"/>
        <v>1909.0691589489593</v>
      </c>
      <c r="G15" s="29">
        <f t="shared" si="2"/>
        <v>91.807320685322921</v>
      </c>
      <c r="H15" s="15"/>
      <c r="I15" s="17" t="s">
        <v>79</v>
      </c>
      <c r="J15" s="16"/>
      <c r="K15" s="78"/>
      <c r="L15" s="78"/>
      <c r="M15" s="78"/>
    </row>
    <row r="16" spans="1:13" ht="15.75" thickBot="1" x14ac:dyDescent="0.3">
      <c r="A16" s="20" t="s">
        <v>80</v>
      </c>
      <c r="B16" s="30">
        <v>9.52</v>
      </c>
      <c r="C16" s="46">
        <v>10</v>
      </c>
      <c r="D16" s="81">
        <v>2.4</v>
      </c>
      <c r="E16" s="47">
        <f>(D16/$J$8)*$J$9</f>
        <v>4.6656039376905216</v>
      </c>
      <c r="F16" s="33">
        <f t="shared" si="1"/>
        <v>1904.4035550112687</v>
      </c>
      <c r="G16" s="34">
        <f t="shared" si="2"/>
        <v>91.582951340246879</v>
      </c>
      <c r="H16" s="15"/>
      <c r="I16" s="15"/>
      <c r="J16" s="16"/>
      <c r="K16" s="78"/>
      <c r="L16" s="78"/>
      <c r="M16" s="78"/>
    </row>
    <row r="17" spans="1:13" x14ac:dyDescent="0.25">
      <c r="A17" s="20" t="s">
        <v>81</v>
      </c>
      <c r="B17" s="30">
        <v>6.35</v>
      </c>
      <c r="C17" s="46">
        <v>6.3</v>
      </c>
      <c r="D17" s="81">
        <v>9.42</v>
      </c>
      <c r="E17" s="47">
        <f>(D17/$J$8)*$J$9</f>
        <v>18.3124954554353</v>
      </c>
      <c r="F17" s="33">
        <f t="shared" si="1"/>
        <v>1886.0910595558335</v>
      </c>
      <c r="G17" s="34">
        <f t="shared" si="2"/>
        <v>90.702301660823395</v>
      </c>
      <c r="H17" s="15"/>
      <c r="I17" s="18" t="s">
        <v>82</v>
      </c>
      <c r="J17" s="19">
        <v>10.050000000000001</v>
      </c>
      <c r="K17" s="78"/>
      <c r="L17" s="78"/>
      <c r="M17" s="78"/>
    </row>
    <row r="18" spans="1:13" x14ac:dyDescent="0.25">
      <c r="A18" s="20" t="s">
        <v>83</v>
      </c>
      <c r="B18" s="30">
        <v>4.75</v>
      </c>
      <c r="C18" s="46">
        <v>5</v>
      </c>
      <c r="D18" s="81">
        <v>16.46</v>
      </c>
      <c r="E18" s="47">
        <f>(D18/$J$8)*$J$9</f>
        <v>31.998267005994165</v>
      </c>
      <c r="F18" s="33">
        <f t="shared" si="1"/>
        <v>1854.0927925498393</v>
      </c>
      <c r="G18" s="34">
        <f t="shared" si="2"/>
        <v>89.163501902510163</v>
      </c>
      <c r="H18" s="15"/>
      <c r="I18" s="20" t="s">
        <v>84</v>
      </c>
      <c r="J18" s="36">
        <f>100/(100+J17)</f>
        <v>0.90867787369377562</v>
      </c>
      <c r="K18" s="78"/>
      <c r="L18" s="78"/>
      <c r="M18" s="78"/>
    </row>
    <row r="19" spans="1:13" ht="15.75" thickBot="1" x14ac:dyDescent="0.3">
      <c r="A19" s="37" t="s">
        <v>85</v>
      </c>
      <c r="B19" s="38">
        <v>2</v>
      </c>
      <c r="C19" s="48">
        <v>2</v>
      </c>
      <c r="D19" s="83">
        <v>102.53</v>
      </c>
      <c r="E19" s="49">
        <f>(D19/$J$8)*$J$9</f>
        <v>199.31848822142052</v>
      </c>
      <c r="F19" s="41">
        <f t="shared" si="1"/>
        <v>1654.7743043284188</v>
      </c>
      <c r="G19" s="42">
        <f t="shared" si="2"/>
        <v>79.578256506407172</v>
      </c>
      <c r="H19" s="15"/>
      <c r="I19" s="20" t="s">
        <v>86</v>
      </c>
      <c r="J19" s="36">
        <f>(J5-J6)/J7</f>
        <v>1.9440016407043841</v>
      </c>
      <c r="K19" s="78"/>
      <c r="L19" s="78"/>
      <c r="M19" s="78"/>
    </row>
    <row r="20" spans="1:13" ht="15.75" thickBot="1" x14ac:dyDescent="0.3">
      <c r="A20" s="50" t="s">
        <v>87</v>
      </c>
      <c r="B20" s="51">
        <v>0.59</v>
      </c>
      <c r="C20" s="52">
        <v>0.63</v>
      </c>
      <c r="D20" s="84">
        <v>0.42</v>
      </c>
      <c r="E20" s="53">
        <f>(D20/$J$12)*$J$13</f>
        <v>14.874175820763098</v>
      </c>
      <c r="F20" s="54">
        <f t="shared" si="1"/>
        <v>1639.9001285076556</v>
      </c>
      <c r="G20" s="55">
        <f t="shared" si="2"/>
        <v>78.86295595110488</v>
      </c>
      <c r="H20" s="15"/>
      <c r="I20" s="37" t="s">
        <v>88</v>
      </c>
      <c r="J20" s="56">
        <f>J13/J12</f>
        <v>35.414704335150233</v>
      </c>
      <c r="K20" s="78"/>
      <c r="L20" s="78"/>
      <c r="M20" s="78"/>
    </row>
    <row r="21" spans="1:13" x14ac:dyDescent="0.25">
      <c r="A21" s="20" t="s">
        <v>89</v>
      </c>
      <c r="B21" s="30">
        <v>0.72</v>
      </c>
      <c r="C21" s="31">
        <v>0.4</v>
      </c>
      <c r="D21" s="81">
        <v>5.0599999999999996</v>
      </c>
      <c r="E21" s="53">
        <f>(D21/$J$12)*$J$13</f>
        <v>179.19840393586017</v>
      </c>
      <c r="F21" s="33">
        <f t="shared" si="1"/>
        <v>1460.7017245717955</v>
      </c>
      <c r="G21" s="34">
        <f t="shared" si="2"/>
        <v>70.245287356272485</v>
      </c>
      <c r="H21" s="15"/>
      <c r="I21" s="15"/>
      <c r="J21" s="16"/>
    </row>
    <row r="22" spans="1:13" x14ac:dyDescent="0.25">
      <c r="A22" s="20" t="s">
        <v>90</v>
      </c>
      <c r="B22" s="30">
        <v>0.21</v>
      </c>
      <c r="C22" s="31">
        <v>0.2</v>
      </c>
      <c r="D22" s="81">
        <v>5.87</v>
      </c>
      <c r="E22" s="53">
        <f>(D22/$J$12)*$J$13</f>
        <v>207.88431444733186</v>
      </c>
      <c r="F22" s="33">
        <f t="shared" si="1"/>
        <v>1252.8174101244635</v>
      </c>
      <c r="G22" s="34">
        <f t="shared" si="2"/>
        <v>60.248110547642796</v>
      </c>
      <c r="H22" s="15"/>
      <c r="I22" s="15"/>
      <c r="J22" s="16"/>
    </row>
    <row r="23" spans="1:13" ht="15.75" thickBot="1" x14ac:dyDescent="0.3">
      <c r="A23" s="22" t="s">
        <v>91</v>
      </c>
      <c r="B23" s="23">
        <v>7.3999999999999996E-2</v>
      </c>
      <c r="C23" s="24">
        <v>0.08</v>
      </c>
      <c r="D23" s="82">
        <v>4.3600000000000003</v>
      </c>
      <c r="E23" s="57">
        <f>(D23/$J$12)*$J$13</f>
        <v>154.40811090125504</v>
      </c>
      <c r="F23" s="41">
        <f t="shared" si="1"/>
        <v>1098.4092992232086</v>
      </c>
      <c r="G23" s="58">
        <f t="shared" si="2"/>
        <v>52.822609544980892</v>
      </c>
      <c r="H23" s="15"/>
      <c r="I23" s="15"/>
      <c r="J23" s="16"/>
    </row>
    <row r="24" spans="1:13" ht="15.75" thickBot="1" x14ac:dyDescent="0.3">
      <c r="A24" s="59"/>
      <c r="B24" s="60"/>
      <c r="C24" s="61" t="s">
        <v>92</v>
      </c>
      <c r="D24" s="85">
        <f>M13</f>
        <v>0</v>
      </c>
      <c r="E24" s="62">
        <f>(D24/$J$12)*$J$13</f>
        <v>0</v>
      </c>
      <c r="F24" s="63">
        <f t="shared" si="1"/>
        <v>1098.4092992232086</v>
      </c>
      <c r="G24" s="64">
        <f t="shared" si="2"/>
        <v>52.822609544980892</v>
      </c>
      <c r="H24" s="15"/>
      <c r="I24" s="15"/>
      <c r="J24" s="16"/>
    </row>
    <row r="25" spans="1:13" x14ac:dyDescent="0.25">
      <c r="A25" s="13"/>
      <c r="B25" s="15"/>
      <c r="C25" s="15"/>
      <c r="D25" s="15"/>
      <c r="E25" s="15"/>
      <c r="F25" s="15"/>
      <c r="G25" s="15"/>
      <c r="H25" s="15"/>
      <c r="I25" s="15"/>
      <c r="J25" s="16"/>
    </row>
    <row r="26" spans="1:13" x14ac:dyDescent="0.25">
      <c r="A26" s="169" t="s">
        <v>93</v>
      </c>
      <c r="B26" s="170"/>
      <c r="C26" s="65"/>
      <c r="D26" s="65"/>
      <c r="E26" s="66">
        <f>E27+E28+E29</f>
        <v>20.421743493592828</v>
      </c>
      <c r="F26" s="171" t="s">
        <v>94</v>
      </c>
      <c r="G26" s="170"/>
      <c r="H26" s="66">
        <f>H27+H28+H29</f>
        <v>26.75564696142628</v>
      </c>
      <c r="I26" s="67" t="s">
        <v>95</v>
      </c>
      <c r="J26" s="68"/>
    </row>
    <row r="27" spans="1:13" x14ac:dyDescent="0.25">
      <c r="A27" s="148" t="s">
        <v>96</v>
      </c>
      <c r="B27" s="149"/>
      <c r="C27" s="67" t="s">
        <v>97</v>
      </c>
      <c r="D27" s="69"/>
      <c r="E27" s="70">
        <f>G10-G14</f>
        <v>7.7102852227635736</v>
      </c>
      <c r="F27" s="67" t="s">
        <v>98</v>
      </c>
      <c r="G27" s="69"/>
      <c r="H27" s="71">
        <f>G19-G20</f>
        <v>0.7153005553022922</v>
      </c>
      <c r="I27" s="150">
        <f>G23</f>
        <v>52.822609544980892</v>
      </c>
      <c r="J27" s="151"/>
    </row>
    <row r="28" spans="1:13" x14ac:dyDescent="0.25">
      <c r="A28" s="156">
        <v>0</v>
      </c>
      <c r="B28" s="157"/>
      <c r="C28" s="72" t="s">
        <v>99</v>
      </c>
      <c r="D28" s="73"/>
      <c r="E28" s="70">
        <f>G14-G17</f>
        <v>1.5874131164130318</v>
      </c>
      <c r="F28" s="72" t="s">
        <v>100</v>
      </c>
      <c r="G28" s="73"/>
      <c r="H28" s="71">
        <f>G20-G22</f>
        <v>18.614845403462084</v>
      </c>
      <c r="I28" s="152"/>
      <c r="J28" s="153"/>
    </row>
    <row r="29" spans="1:13" ht="15.75" thickBot="1" x14ac:dyDescent="0.3">
      <c r="A29" s="158"/>
      <c r="B29" s="159"/>
      <c r="C29" s="74" t="s">
        <v>101</v>
      </c>
      <c r="D29" s="75"/>
      <c r="E29" s="76">
        <f>G17-G19</f>
        <v>11.124045154416223</v>
      </c>
      <c r="F29" s="74" t="s">
        <v>102</v>
      </c>
      <c r="G29" s="75"/>
      <c r="H29" s="77">
        <f>G22-G23</f>
        <v>7.4255010026619033</v>
      </c>
      <c r="I29" s="154"/>
      <c r="J29" s="155"/>
    </row>
  </sheetData>
  <mergeCells count="10">
    <mergeCell ref="A27:B27"/>
    <mergeCell ref="I27:J29"/>
    <mergeCell ref="A28:B29"/>
    <mergeCell ref="A5:C5"/>
    <mergeCell ref="D5:E6"/>
    <mergeCell ref="F5:G6"/>
    <mergeCell ref="A6:B6"/>
    <mergeCell ref="C6:C7"/>
    <mergeCell ref="A26:B26"/>
    <mergeCell ref="F26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zoomScaleNormal="100" workbookViewId="0">
      <selection activeCell="M42" sqref="M42"/>
    </sheetView>
  </sheetViews>
  <sheetFormatPr baseColWidth="10" defaultColWidth="10.85546875" defaultRowHeight="13.5" customHeight="1" x14ac:dyDescent="0.2"/>
  <cols>
    <col min="1" max="1" width="11.7109375" style="1" customWidth="1"/>
    <col min="2" max="2" width="10.5703125" style="1" customWidth="1"/>
    <col min="3" max="6" width="10.85546875" style="1"/>
    <col min="7" max="7" width="10.5703125" style="1" customWidth="1"/>
    <col min="8" max="8" width="10.28515625" style="1" customWidth="1"/>
    <col min="9" max="9" width="7.85546875" style="1" customWidth="1"/>
    <col min="10" max="16384" width="10.85546875" style="1"/>
  </cols>
  <sheetData>
    <row r="1" spans="1:12" ht="13.5" customHeight="1" x14ac:dyDescent="0.25">
      <c r="B1" s="3" t="s">
        <v>44</v>
      </c>
      <c r="C1" s="3"/>
    </row>
    <row r="2" spans="1:12" ht="13.5" customHeight="1" x14ac:dyDescent="0.25">
      <c r="B2" s="3" t="s">
        <v>43</v>
      </c>
    </row>
    <row r="3" spans="1:12" ht="13.5" customHeight="1" x14ac:dyDescent="0.2">
      <c r="B3" s="2" t="s">
        <v>45</v>
      </c>
    </row>
    <row r="4" spans="1:12" ht="13.5" customHeight="1" x14ac:dyDescent="0.2">
      <c r="B4" s="2" t="s">
        <v>46</v>
      </c>
    </row>
    <row r="5" spans="1:12" ht="4.5" customHeight="1" thickBot="1" x14ac:dyDescent="0.3">
      <c r="A5" s="4"/>
      <c r="B5" s="4"/>
      <c r="C5" s="4"/>
      <c r="D5" s="4"/>
      <c r="E5" s="4"/>
      <c r="F5" s="4"/>
      <c r="G5" s="4"/>
      <c r="H5" s="4"/>
      <c r="I5" s="4"/>
    </row>
    <row r="6" spans="1:12" s="94" customFormat="1" ht="13.5" customHeight="1" x14ac:dyDescent="0.25">
      <c r="A6" s="111" t="s">
        <v>0</v>
      </c>
      <c r="B6" s="112"/>
      <c r="C6" s="113"/>
      <c r="D6" s="113"/>
      <c r="E6" s="113"/>
      <c r="F6" s="113"/>
      <c r="G6" s="113"/>
      <c r="H6" s="114"/>
      <c r="I6" s="93"/>
    </row>
    <row r="7" spans="1:12" s="94" customFormat="1" ht="18" customHeight="1" x14ac:dyDescent="0.25">
      <c r="A7" s="115" t="s">
        <v>1</v>
      </c>
      <c r="B7" s="95"/>
      <c r="C7" s="96"/>
      <c r="D7" s="96"/>
      <c r="E7" s="96"/>
      <c r="F7" s="96"/>
      <c r="G7" s="96"/>
      <c r="H7" s="116"/>
      <c r="I7" s="93"/>
    </row>
    <row r="8" spans="1:12" s="94" customFormat="1" ht="13.5" customHeight="1" x14ac:dyDescent="0.25">
      <c r="A8" s="115" t="s">
        <v>2</v>
      </c>
      <c r="B8" s="95"/>
      <c r="C8" s="96"/>
      <c r="D8" s="96"/>
      <c r="E8" s="96"/>
      <c r="F8" s="96"/>
      <c r="G8" s="96"/>
      <c r="H8" s="116"/>
      <c r="I8" s="93"/>
    </row>
    <row r="9" spans="1:12" s="94" customFormat="1" ht="13.5" customHeight="1" x14ac:dyDescent="0.25">
      <c r="A9" s="172" t="s">
        <v>3</v>
      </c>
      <c r="B9" s="173"/>
      <c r="C9" s="96" t="s">
        <v>119</v>
      </c>
      <c r="D9" s="96"/>
      <c r="E9" s="96"/>
      <c r="F9" s="96"/>
      <c r="G9" s="96"/>
      <c r="H9" s="116"/>
      <c r="I9" s="93"/>
    </row>
    <row r="10" spans="1:12" s="94" customFormat="1" ht="13.5" customHeight="1" x14ac:dyDescent="0.25">
      <c r="A10" s="115" t="s">
        <v>4</v>
      </c>
      <c r="B10" s="95" t="s">
        <v>115</v>
      </c>
      <c r="C10" s="96"/>
      <c r="D10" s="174" t="s">
        <v>10</v>
      </c>
      <c r="E10" s="175"/>
      <c r="F10" s="176"/>
      <c r="G10" s="109" t="s">
        <v>120</v>
      </c>
      <c r="H10" s="116"/>
      <c r="I10" s="93"/>
    </row>
    <row r="11" spans="1:12" s="94" customFormat="1" ht="13.5" customHeight="1" x14ac:dyDescent="0.25">
      <c r="A11" s="172" t="s">
        <v>5</v>
      </c>
      <c r="B11" s="173"/>
      <c r="C11" s="146"/>
      <c r="D11" s="177"/>
      <c r="E11" s="178"/>
      <c r="F11" s="179"/>
      <c r="G11" s="109" t="s">
        <v>118</v>
      </c>
      <c r="H11" s="116"/>
      <c r="I11" s="99"/>
      <c r="J11" s="98"/>
      <c r="K11" s="98"/>
      <c r="L11" s="98"/>
    </row>
    <row r="12" spans="1:12" s="94" customFormat="1" ht="13.5" customHeight="1" x14ac:dyDescent="0.25">
      <c r="A12" s="185" t="s">
        <v>6</v>
      </c>
      <c r="B12" s="186"/>
      <c r="C12" s="147"/>
      <c r="D12" s="97"/>
      <c r="E12" s="96"/>
      <c r="F12" s="96"/>
      <c r="G12" s="96"/>
      <c r="H12" s="116"/>
      <c r="I12" s="99"/>
      <c r="J12" s="98"/>
      <c r="K12" s="98"/>
      <c r="L12" s="98"/>
    </row>
    <row r="13" spans="1:12" s="94" customFormat="1" ht="18" customHeight="1" x14ac:dyDescent="0.25">
      <c r="A13" s="180" t="s">
        <v>7</v>
      </c>
      <c r="B13" s="101" t="s">
        <v>8</v>
      </c>
      <c r="C13" s="194" t="s">
        <v>9</v>
      </c>
      <c r="D13" s="195"/>
      <c r="E13" s="195"/>
      <c r="F13" s="195"/>
      <c r="G13" s="196"/>
      <c r="H13" s="117" t="s">
        <v>11</v>
      </c>
      <c r="I13" s="100"/>
      <c r="J13" s="100"/>
      <c r="K13" s="100"/>
      <c r="L13" s="100"/>
    </row>
    <row r="14" spans="1:12" s="94" customFormat="1" ht="13.5" customHeight="1" x14ac:dyDescent="0.25">
      <c r="A14" s="181"/>
      <c r="B14" s="102" t="s">
        <v>12</v>
      </c>
      <c r="C14" s="197" t="s">
        <v>13</v>
      </c>
      <c r="D14" s="198"/>
      <c r="E14" s="198"/>
      <c r="F14" s="198"/>
      <c r="G14" s="198"/>
      <c r="H14" s="118" t="s">
        <v>22</v>
      </c>
      <c r="I14" s="99"/>
      <c r="J14" s="98"/>
      <c r="K14" s="98"/>
      <c r="L14" s="98"/>
    </row>
    <row r="15" spans="1:12" s="94" customFormat="1" ht="13.5" customHeight="1" x14ac:dyDescent="0.25">
      <c r="A15" s="181"/>
      <c r="B15" s="102" t="s">
        <v>17</v>
      </c>
      <c r="C15" s="197" t="s">
        <v>14</v>
      </c>
      <c r="D15" s="198"/>
      <c r="E15" s="198"/>
      <c r="F15" s="198"/>
      <c r="G15" s="198"/>
      <c r="H15" s="118" t="s">
        <v>23</v>
      </c>
      <c r="I15" s="99"/>
      <c r="J15" s="98"/>
      <c r="K15" s="98"/>
      <c r="L15" s="98"/>
    </row>
    <row r="16" spans="1:12" s="94" customFormat="1" ht="13.5" customHeight="1" x14ac:dyDescent="0.25">
      <c r="A16" s="181"/>
      <c r="B16" s="102" t="s">
        <v>18</v>
      </c>
      <c r="C16" s="199" t="s">
        <v>15</v>
      </c>
      <c r="D16" s="200"/>
      <c r="E16" s="200"/>
      <c r="F16" s="200"/>
      <c r="G16" s="201"/>
      <c r="H16" s="118" t="s">
        <v>24</v>
      </c>
      <c r="I16" s="93"/>
    </row>
    <row r="17" spans="1:9" s="94" customFormat="1" ht="13.5" customHeight="1" x14ac:dyDescent="0.25">
      <c r="A17" s="181"/>
      <c r="B17" s="102" t="s">
        <v>19</v>
      </c>
      <c r="C17" s="199" t="s">
        <v>16</v>
      </c>
      <c r="D17" s="200"/>
      <c r="E17" s="200"/>
      <c r="F17" s="200"/>
      <c r="G17" s="201"/>
      <c r="H17" s="118" t="s">
        <v>25</v>
      </c>
      <c r="I17" s="93"/>
    </row>
    <row r="18" spans="1:9" s="94" customFormat="1" ht="13.5" customHeight="1" thickBot="1" x14ac:dyDescent="0.3">
      <c r="A18" s="182"/>
      <c r="B18" s="119" t="s">
        <v>20</v>
      </c>
      <c r="C18" s="202" t="s">
        <v>21</v>
      </c>
      <c r="D18" s="203"/>
      <c r="E18" s="203"/>
      <c r="F18" s="203"/>
      <c r="G18" s="204"/>
      <c r="H18" s="120" t="s">
        <v>26</v>
      </c>
      <c r="I18" s="93"/>
    </row>
    <row r="19" spans="1:9" s="94" customFormat="1" ht="13.5" customHeight="1" x14ac:dyDescent="0.25">
      <c r="A19" s="110"/>
      <c r="B19" s="99"/>
      <c r="C19" s="99"/>
      <c r="D19" s="98"/>
      <c r="E19" s="98"/>
      <c r="F19" s="98"/>
      <c r="G19" s="98"/>
      <c r="H19" s="99"/>
      <c r="I19" s="93"/>
    </row>
    <row r="20" spans="1:9" ht="13.5" customHeight="1" x14ac:dyDescent="0.25">
      <c r="A20" s="4"/>
      <c r="B20" s="4"/>
      <c r="C20" s="87" t="s">
        <v>30</v>
      </c>
      <c r="D20" s="4"/>
      <c r="E20" s="4"/>
      <c r="F20" s="4"/>
      <c r="G20" s="4"/>
      <c r="H20" s="4"/>
      <c r="I20" s="4"/>
    </row>
    <row r="21" spans="1:9" ht="13.5" customHeight="1" thickBot="1" x14ac:dyDescent="0.3">
      <c r="A21" s="5" t="s">
        <v>31</v>
      </c>
      <c r="B21" s="4"/>
      <c r="C21" s="4"/>
      <c r="D21" s="4"/>
      <c r="E21" s="4"/>
      <c r="F21" s="4"/>
      <c r="G21" s="4"/>
      <c r="H21" s="4"/>
      <c r="I21" s="4"/>
    </row>
    <row r="22" spans="1:9" ht="29.25" customHeight="1" x14ac:dyDescent="0.25">
      <c r="A22" s="4"/>
      <c r="B22" s="4"/>
      <c r="C22" s="4"/>
      <c r="D22" s="4"/>
      <c r="E22" s="4"/>
      <c r="F22" s="4"/>
      <c r="G22" s="121" t="s">
        <v>29</v>
      </c>
      <c r="H22" s="122" t="s">
        <v>28</v>
      </c>
      <c r="I22" s="4"/>
    </row>
    <row r="23" spans="1:9" ht="13.5" customHeight="1" x14ac:dyDescent="0.25">
      <c r="A23" s="4"/>
      <c r="B23" s="4"/>
      <c r="C23" s="4"/>
      <c r="D23" s="4"/>
      <c r="E23" s="4"/>
      <c r="F23" s="4"/>
      <c r="G23" s="123">
        <v>100</v>
      </c>
      <c r="H23" s="124">
        <f>'Granulom. inicial'!G8</f>
        <v>100</v>
      </c>
      <c r="I23" s="4"/>
    </row>
    <row r="24" spans="1:9" ht="13.5" customHeight="1" x14ac:dyDescent="0.25">
      <c r="A24" s="4"/>
      <c r="B24" s="4"/>
      <c r="C24" s="4"/>
      <c r="D24" s="4"/>
      <c r="E24" s="4"/>
      <c r="F24" s="4"/>
      <c r="G24" s="123">
        <v>80</v>
      </c>
      <c r="H24" s="124">
        <f>'Granulom. inicial'!G9</f>
        <v>100</v>
      </c>
      <c r="I24" s="4"/>
    </row>
    <row r="25" spans="1:9" ht="13.5" customHeight="1" x14ac:dyDescent="0.25">
      <c r="A25" s="4"/>
      <c r="B25" s="4"/>
      <c r="C25" s="4"/>
      <c r="D25" s="4"/>
      <c r="E25" s="4"/>
      <c r="F25" s="4"/>
      <c r="G25" s="123">
        <v>63</v>
      </c>
      <c r="H25" s="124">
        <f>'Granulom. inicial'!G10</f>
        <v>100</v>
      </c>
      <c r="I25" s="4"/>
    </row>
    <row r="26" spans="1:9" ht="13.5" customHeight="1" x14ac:dyDescent="0.25">
      <c r="A26" s="4"/>
      <c r="B26" s="4"/>
      <c r="C26" s="4"/>
      <c r="D26" s="4"/>
      <c r="E26" s="4"/>
      <c r="F26" s="4"/>
      <c r="G26" s="123">
        <v>50</v>
      </c>
      <c r="H26" s="124">
        <f>'Granulom. inicial'!G11</f>
        <v>100</v>
      </c>
      <c r="I26" s="4"/>
    </row>
    <row r="27" spans="1:9" ht="13.5" customHeight="1" x14ac:dyDescent="0.25">
      <c r="A27" s="4"/>
      <c r="B27" s="4"/>
      <c r="C27" s="4"/>
      <c r="D27" s="4"/>
      <c r="E27" s="4"/>
      <c r="F27" s="4"/>
      <c r="G27" s="123">
        <v>40</v>
      </c>
      <c r="H27" s="124">
        <f>'Granulom. inicial'!G12</f>
        <v>95.610335962490751</v>
      </c>
      <c r="I27" s="4"/>
    </row>
    <row r="28" spans="1:9" ht="13.5" customHeight="1" x14ac:dyDescent="0.25">
      <c r="A28" s="4"/>
      <c r="B28" s="4"/>
      <c r="C28" s="4"/>
      <c r="D28" s="4"/>
      <c r="E28" s="4"/>
      <c r="F28" s="4"/>
      <c r="G28" s="123">
        <v>25</v>
      </c>
      <c r="H28" s="124">
        <f>'Granulom. inicial'!G13</f>
        <v>93.883901486739404</v>
      </c>
      <c r="I28" s="4"/>
    </row>
    <row r="29" spans="1:9" ht="13.5" customHeight="1" x14ac:dyDescent="0.25">
      <c r="A29" s="4"/>
      <c r="B29" s="4"/>
      <c r="C29" s="4"/>
      <c r="D29" s="4"/>
      <c r="E29" s="4"/>
      <c r="F29" s="4"/>
      <c r="G29" s="123">
        <v>20</v>
      </c>
      <c r="H29" s="124">
        <f>'Granulom. inicial'!G14</f>
        <v>92.289714777236426</v>
      </c>
      <c r="I29" s="4"/>
    </row>
    <row r="30" spans="1:9" ht="13.5" customHeight="1" x14ac:dyDescent="0.25">
      <c r="A30" s="4"/>
      <c r="B30" s="4"/>
      <c r="C30" s="4"/>
      <c r="D30" s="4"/>
      <c r="E30" s="4"/>
      <c r="F30" s="4"/>
      <c r="G30" s="123">
        <v>12.5</v>
      </c>
      <c r="H30" s="124">
        <f>'Granulom. inicial'!G15</f>
        <v>91.807320685322921</v>
      </c>
      <c r="I30" s="4"/>
    </row>
    <row r="31" spans="1:9" ht="13.5" customHeight="1" x14ac:dyDescent="0.25">
      <c r="A31" s="4"/>
      <c r="B31" s="4"/>
      <c r="C31" s="4"/>
      <c r="D31" s="4"/>
      <c r="E31" s="4"/>
      <c r="F31" s="4"/>
      <c r="G31" s="123">
        <v>10</v>
      </c>
      <c r="H31" s="124">
        <f>'Granulom. inicial'!G16</f>
        <v>91.582951340246879</v>
      </c>
      <c r="I31" s="4"/>
    </row>
    <row r="32" spans="1:9" ht="13.5" customHeight="1" x14ac:dyDescent="0.25">
      <c r="A32" s="4"/>
      <c r="B32" s="4"/>
      <c r="C32" s="4"/>
      <c r="D32" s="4"/>
      <c r="E32" s="4"/>
      <c r="F32" s="4"/>
      <c r="G32" s="123">
        <v>6.3</v>
      </c>
      <c r="H32" s="124">
        <f>'Granulom. inicial'!G17</f>
        <v>90.702301660823395</v>
      </c>
      <c r="I32" s="4"/>
    </row>
    <row r="33" spans="1:9" ht="13.5" customHeight="1" x14ac:dyDescent="0.25">
      <c r="A33" s="4"/>
      <c r="B33" s="4"/>
      <c r="C33" s="4"/>
      <c r="D33" s="4"/>
      <c r="E33" s="4"/>
      <c r="F33" s="4"/>
      <c r="G33" s="123">
        <v>5</v>
      </c>
      <c r="H33" s="124">
        <f>'Granulom. inicial'!G18</f>
        <v>89.163501902510163</v>
      </c>
      <c r="I33" s="4"/>
    </row>
    <row r="34" spans="1:9" ht="13.5" customHeight="1" x14ac:dyDescent="0.25">
      <c r="A34" s="4"/>
      <c r="B34" s="4"/>
      <c r="C34" s="4"/>
      <c r="D34" s="4"/>
      <c r="E34" s="4"/>
      <c r="F34" s="4"/>
      <c r="G34" s="123">
        <v>2</v>
      </c>
      <c r="H34" s="124">
        <f>'Granulom. inicial'!G19</f>
        <v>79.578256506407172</v>
      </c>
      <c r="I34" s="4"/>
    </row>
    <row r="35" spans="1:9" ht="13.5" customHeight="1" x14ac:dyDescent="0.25">
      <c r="A35" s="4"/>
      <c r="B35" s="4"/>
      <c r="C35" s="4"/>
      <c r="D35" s="4"/>
      <c r="E35" s="4"/>
      <c r="F35" s="4"/>
      <c r="G35" s="123">
        <v>1.25</v>
      </c>
      <c r="H35" s="124">
        <f>'Granulom. inicial'!G20</f>
        <v>78.86295595110488</v>
      </c>
      <c r="I35" s="4"/>
    </row>
    <row r="36" spans="1:9" ht="13.5" customHeight="1" x14ac:dyDescent="0.25">
      <c r="A36" s="4"/>
      <c r="B36" s="4"/>
      <c r="C36" s="4"/>
      <c r="D36" s="4"/>
      <c r="E36" s="4"/>
      <c r="F36" s="4"/>
      <c r="G36" s="123">
        <v>0.4</v>
      </c>
      <c r="H36" s="124">
        <f>'Granulom. inicial'!G21</f>
        <v>70.245287356272485</v>
      </c>
      <c r="I36" s="4"/>
    </row>
    <row r="37" spans="1:9" ht="13.5" customHeight="1" x14ac:dyDescent="0.25">
      <c r="A37" s="4"/>
      <c r="B37" s="4"/>
      <c r="C37" s="4"/>
      <c r="D37" s="4"/>
      <c r="E37" s="4"/>
      <c r="F37" s="4"/>
      <c r="G37" s="123">
        <v>0.16</v>
      </c>
      <c r="H37" s="124">
        <f>'Granulom. inicial'!G22</f>
        <v>60.248110547642796</v>
      </c>
      <c r="I37" s="4"/>
    </row>
    <row r="38" spans="1:9" ht="13.5" customHeight="1" thickBot="1" x14ac:dyDescent="0.3">
      <c r="A38" s="4"/>
      <c r="B38" s="4"/>
      <c r="C38" s="4"/>
      <c r="D38" s="4"/>
      <c r="E38" s="4"/>
      <c r="F38" s="4"/>
      <c r="G38" s="125">
        <v>0.08</v>
      </c>
      <c r="H38" s="126">
        <f>'Granulom. inicial'!G23</f>
        <v>52.822609544980892</v>
      </c>
      <c r="I38" s="4"/>
    </row>
    <row r="39" spans="1:9" ht="6.75" customHeight="1" thickBot="1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ht="18.75" customHeight="1" x14ac:dyDescent="0.25">
      <c r="A40" s="4"/>
      <c r="B40" s="127" t="s">
        <v>8</v>
      </c>
      <c r="C40" s="191" t="s">
        <v>32</v>
      </c>
      <c r="D40" s="192"/>
      <c r="E40" s="193"/>
      <c r="F40" s="128" t="s">
        <v>35</v>
      </c>
      <c r="G40" s="129" t="s">
        <v>36</v>
      </c>
      <c r="H40" s="4"/>
      <c r="I40" s="4"/>
    </row>
    <row r="41" spans="1:9" ht="13.5" customHeight="1" x14ac:dyDescent="0.25">
      <c r="A41" s="4"/>
      <c r="B41" s="130" t="s">
        <v>18</v>
      </c>
      <c r="C41" s="88" t="s">
        <v>33</v>
      </c>
      <c r="D41" s="89"/>
      <c r="E41" s="90"/>
      <c r="F41" s="86"/>
      <c r="G41" s="131">
        <v>28</v>
      </c>
      <c r="H41" s="4"/>
      <c r="I41" s="4"/>
    </row>
    <row r="42" spans="1:9" ht="13.5" customHeight="1" x14ac:dyDescent="0.25">
      <c r="A42" s="4"/>
      <c r="B42" s="130" t="s">
        <v>19</v>
      </c>
      <c r="C42" s="88" t="s">
        <v>34</v>
      </c>
      <c r="D42" s="89"/>
      <c r="E42" s="90"/>
      <c r="F42" s="86"/>
      <c r="G42" s="132">
        <v>17.7</v>
      </c>
      <c r="H42" s="4"/>
      <c r="I42" s="4"/>
    </row>
    <row r="43" spans="1:9" ht="13.5" customHeight="1" thickBot="1" x14ac:dyDescent="0.3">
      <c r="A43" s="4"/>
      <c r="B43" s="133" t="s">
        <v>37</v>
      </c>
      <c r="C43" s="134" t="s">
        <v>38</v>
      </c>
      <c r="D43" s="135"/>
      <c r="E43" s="136"/>
      <c r="F43" s="137"/>
      <c r="G43" s="138">
        <f>G41-G42</f>
        <v>10.3</v>
      </c>
      <c r="H43" s="4"/>
      <c r="I43" s="4"/>
    </row>
    <row r="44" spans="1:9" ht="6.75" customHeight="1" thickBot="1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9.5" customHeight="1" x14ac:dyDescent="0.25">
      <c r="A45" s="141" t="s">
        <v>8</v>
      </c>
      <c r="B45" s="187" t="s">
        <v>32</v>
      </c>
      <c r="C45" s="188"/>
      <c r="D45" s="188"/>
      <c r="E45" s="188"/>
      <c r="F45" s="142" t="s">
        <v>39</v>
      </c>
      <c r="G45" s="183" t="s">
        <v>116</v>
      </c>
      <c r="H45" s="184"/>
    </row>
    <row r="46" spans="1:9" ht="13.5" customHeight="1" thickBot="1" x14ac:dyDescent="0.3">
      <c r="A46" s="133" t="s">
        <v>20</v>
      </c>
      <c r="B46" s="189" t="s">
        <v>122</v>
      </c>
      <c r="C46" s="190"/>
      <c r="D46" s="190"/>
      <c r="E46" s="190"/>
      <c r="F46" s="144" t="s">
        <v>121</v>
      </c>
      <c r="G46" s="205"/>
      <c r="H46" s="206"/>
      <c r="I46" s="4"/>
    </row>
    <row r="47" spans="1:9" ht="13.5" customHeight="1" x14ac:dyDescent="0.25">
      <c r="A47" s="104"/>
      <c r="B47" s="104"/>
      <c r="C47" s="103"/>
      <c r="D47" s="127" t="s">
        <v>40</v>
      </c>
      <c r="E47" s="128" t="s">
        <v>41</v>
      </c>
      <c r="F47" s="145" t="s">
        <v>42</v>
      </c>
      <c r="G47" s="207"/>
      <c r="H47" s="208"/>
      <c r="I47" s="4"/>
    </row>
    <row r="48" spans="1:9" ht="13.5" customHeight="1" thickBot="1" x14ac:dyDescent="0.3">
      <c r="A48" s="105"/>
      <c r="B48" s="103"/>
      <c r="C48" s="104"/>
      <c r="D48" s="139">
        <f>'Granulom. inicial'!$E$26</f>
        <v>20.421743493592828</v>
      </c>
      <c r="E48" s="140">
        <f>'Granulom. inicial'!$H$26</f>
        <v>26.75564696142628</v>
      </c>
      <c r="F48" s="143">
        <f>'Granulom. inicial'!$I$27</f>
        <v>52.822609544980892</v>
      </c>
      <c r="G48" s="209"/>
      <c r="H48" s="210"/>
    </row>
    <row r="49" spans="1:9" ht="13.5" customHeight="1" x14ac:dyDescent="0.25">
      <c r="A49" s="103"/>
      <c r="B49" s="103"/>
      <c r="C49" s="4"/>
    </row>
    <row r="50" spans="1:9" s="108" customFormat="1" ht="11.25" customHeight="1" x14ac:dyDescent="0.15">
      <c r="A50" s="106"/>
      <c r="C50" s="107"/>
      <c r="D50" s="107"/>
      <c r="E50" s="107"/>
      <c r="G50" s="107"/>
      <c r="H50" s="107"/>
      <c r="I50" s="107"/>
    </row>
    <row r="51" spans="1:9" s="108" customFormat="1" ht="11.25" customHeight="1" x14ac:dyDescent="0.15">
      <c r="A51" s="107"/>
      <c r="C51" s="107"/>
      <c r="D51" s="107"/>
      <c r="E51" s="107"/>
      <c r="F51" s="107"/>
      <c r="G51" s="107"/>
      <c r="H51" s="107"/>
      <c r="I51" s="107"/>
    </row>
    <row r="52" spans="1:9" s="92" customFormat="1" ht="11.25" customHeight="1" x14ac:dyDescent="0.15">
      <c r="C52" s="91"/>
      <c r="D52" s="91"/>
      <c r="H52" s="91"/>
      <c r="I52" s="91"/>
    </row>
    <row r="53" spans="1:9" s="92" customFormat="1" ht="11.25" customHeight="1" x14ac:dyDescent="0.15">
      <c r="C53" s="91"/>
      <c r="D53" s="91"/>
      <c r="H53" s="91"/>
      <c r="I53" s="91"/>
    </row>
    <row r="54" spans="1:9" s="92" customFormat="1" ht="13.5" customHeight="1" x14ac:dyDescent="0.15">
      <c r="A54" s="107"/>
      <c r="C54" s="91"/>
      <c r="D54" s="91"/>
      <c r="E54" s="107"/>
      <c r="F54" s="91"/>
      <c r="G54" s="107"/>
      <c r="H54" s="91"/>
      <c r="I54" s="91"/>
    </row>
    <row r="55" spans="1:9" ht="13.5" customHeight="1" x14ac:dyDescent="0.25">
      <c r="A55" s="91"/>
      <c r="B55" s="4"/>
      <c r="C55" s="4"/>
      <c r="D55" s="4"/>
      <c r="E55" s="91"/>
      <c r="F55" s="91"/>
      <c r="G55" s="91"/>
      <c r="H55" s="4"/>
      <c r="I55" s="4"/>
    </row>
    <row r="56" spans="1:9" ht="13.5" customHeight="1" x14ac:dyDescent="0.25">
      <c r="A56" s="91"/>
      <c r="B56" s="4"/>
      <c r="C56" s="4"/>
      <c r="D56" s="4"/>
      <c r="E56" s="91"/>
      <c r="F56" s="91"/>
      <c r="G56" s="91"/>
      <c r="H56" s="4"/>
      <c r="I56" s="4"/>
    </row>
    <row r="57" spans="1:9" ht="13.5" customHeight="1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customHeight="1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customHeight="1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customHeight="1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customHeight="1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customHeight="1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customHeight="1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customHeight="1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customHeigh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customHeigh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customHeight="1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customHeight="1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customHeight="1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customHeight="1" x14ac:dyDescent="0.25">
      <c r="D70" s="4"/>
      <c r="E70" s="4"/>
      <c r="F70" s="4"/>
      <c r="G70" s="4"/>
      <c r="H70" s="4"/>
      <c r="I70" s="4"/>
    </row>
    <row r="71" spans="1:9" ht="13.5" customHeight="1" x14ac:dyDescent="0.25">
      <c r="D71" s="4"/>
      <c r="E71" s="4"/>
      <c r="F71" s="4"/>
      <c r="G71" s="4"/>
      <c r="H71" s="4"/>
      <c r="I71" s="4"/>
    </row>
  </sheetData>
  <mergeCells count="16">
    <mergeCell ref="B46:E46"/>
    <mergeCell ref="C40:E40"/>
    <mergeCell ref="C13:G13"/>
    <mergeCell ref="C14:G14"/>
    <mergeCell ref="C15:G15"/>
    <mergeCell ref="C16:G16"/>
    <mergeCell ref="C17:G17"/>
    <mergeCell ref="C18:G18"/>
    <mergeCell ref="G46:H48"/>
    <mergeCell ref="A9:B9"/>
    <mergeCell ref="D10:F11"/>
    <mergeCell ref="A13:A18"/>
    <mergeCell ref="G45:H45"/>
    <mergeCell ref="A11:B11"/>
    <mergeCell ref="A12:B12"/>
    <mergeCell ref="B45:E4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Granulom. inicial</vt:lpstr>
      <vt:lpstr>Granulometría-Límites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ANT.JOS.</dc:creator>
  <cp:lastModifiedBy>Roberto</cp:lastModifiedBy>
  <cp:lastPrinted>2008-09-08T08:00:39Z</cp:lastPrinted>
  <dcterms:created xsi:type="dcterms:W3CDTF">2008-09-03T16:07:20Z</dcterms:created>
  <dcterms:modified xsi:type="dcterms:W3CDTF">2012-04-28T14:23:12Z</dcterms:modified>
</cp:coreProperties>
</file>